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c r="L137"/>
  <c r="B300"/>
  <c r="M300"/>
  <c r="L300"/>
  <c r="B333"/>
  <c r="M333" s="1"/>
  <c r="N333"/>
  <c r="L333"/>
  <c r="B494"/>
  <c r="M494" s="1"/>
  <c r="N494"/>
  <c r="L494"/>
  <c r="B562"/>
  <c r="M562" s="1"/>
  <c r="N562"/>
  <c r="L562"/>
  <c r="B52"/>
  <c r="M52" s="1"/>
  <c r="L52"/>
  <c r="B53"/>
  <c r="M53" s="1"/>
  <c r="N53"/>
  <c r="L53"/>
  <c r="B55"/>
  <c r="M55" s="1"/>
  <c r="L55"/>
  <c r="B50"/>
  <c r="M50"/>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c r="B609"/>
  <c r="M609" s="1"/>
  <c r="B614"/>
  <c r="M614"/>
  <c r="B622"/>
  <c r="M622" s="1"/>
  <c r="B623"/>
  <c r="M623"/>
  <c r="B659"/>
  <c r="M659" s="1"/>
  <c r="B660"/>
  <c r="M660" s="1"/>
  <c r="B671"/>
  <c r="M671" s="1"/>
  <c r="B678"/>
  <c r="M678" s="1"/>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s="1"/>
  <c r="N495"/>
  <c r="L495"/>
  <c r="B496"/>
  <c r="M496" s="1"/>
  <c r="N496"/>
  <c r="L496"/>
  <c r="B497"/>
  <c r="M497" s="1"/>
  <c r="N497"/>
  <c r="L497"/>
  <c r="B505"/>
  <c r="M505" s="1"/>
  <c r="N505"/>
  <c r="L505"/>
  <c r="B504"/>
  <c r="M504" s="1"/>
  <c r="N504"/>
  <c r="L504"/>
  <c r="B543"/>
  <c r="M543" s="1"/>
  <c r="N543"/>
  <c r="L543"/>
  <c r="B558"/>
  <c r="M558" s="1"/>
  <c r="N558"/>
  <c r="L558"/>
  <c r="B559"/>
  <c r="M559" s="1"/>
  <c r="N559"/>
  <c r="L559"/>
  <c r="B565"/>
  <c r="M565" s="1"/>
  <c r="N565"/>
  <c r="L565"/>
  <c r="B566"/>
  <c r="M566" s="1"/>
  <c r="N566"/>
  <c r="L566"/>
  <c r="B570"/>
  <c r="M570" s="1"/>
  <c r="N570"/>
  <c r="L570"/>
  <c r="B569"/>
  <c r="M569" s="1"/>
  <c r="N569"/>
  <c r="L569"/>
  <c r="B599"/>
  <c r="M599" s="1"/>
  <c r="N599"/>
  <c r="L599"/>
  <c r="B71"/>
  <c r="M71" s="1"/>
  <c r="L71"/>
  <c r="B70"/>
  <c r="M70"/>
  <c r="L70"/>
  <c r="B89"/>
  <c r="M89" s="1"/>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s="1"/>
  <c r="N76"/>
  <c r="L76"/>
  <c r="B35"/>
  <c r="M35" s="1"/>
  <c r="L35"/>
  <c r="B23"/>
  <c r="M23"/>
  <c r="N23"/>
  <c r="L23"/>
  <c r="B34"/>
  <c r="M34"/>
  <c r="L34"/>
  <c r="B31"/>
  <c r="M31" s="1"/>
  <c r="L31"/>
  <c r="B36"/>
  <c r="M36" s="1"/>
  <c r="L36"/>
  <c r="B27"/>
  <c r="M27" s="1"/>
  <c r="L27"/>
  <c r="B25"/>
  <c r="M25"/>
  <c r="L25"/>
  <c r="B32"/>
  <c r="M32" s="1"/>
  <c r="N32"/>
  <c r="L32"/>
  <c r="B38"/>
  <c r="M38" s="1"/>
  <c r="L38"/>
  <c r="B28"/>
  <c r="M28" s="1"/>
  <c r="L28"/>
  <c r="B39"/>
  <c r="M39" s="1"/>
  <c r="L39"/>
  <c r="B22"/>
  <c r="M22"/>
  <c r="L22"/>
  <c r="B29"/>
  <c r="M29" s="1"/>
  <c r="L29"/>
  <c r="B91"/>
  <c r="M91" s="1"/>
  <c r="L91"/>
  <c r="B92"/>
  <c r="M92" s="1"/>
  <c r="N92"/>
  <c r="L92"/>
  <c r="B90"/>
  <c r="M90" s="1"/>
  <c r="L90"/>
  <c r="B98"/>
  <c r="M98"/>
  <c r="N98"/>
  <c r="L98"/>
  <c r="B99"/>
  <c r="M99"/>
  <c r="L99"/>
  <c r="B109"/>
  <c r="M109"/>
  <c r="L109"/>
  <c r="B100"/>
  <c r="M100" s="1"/>
  <c r="N100"/>
  <c r="L100"/>
  <c r="B101"/>
  <c r="M101" s="1"/>
  <c r="L101"/>
  <c r="B102"/>
  <c r="M102" s="1"/>
  <c r="N102"/>
  <c r="L102"/>
  <c r="B103"/>
  <c r="M103" s="1"/>
  <c r="N103"/>
  <c r="L103"/>
  <c r="B104"/>
  <c r="M104" s="1"/>
  <c r="N104"/>
  <c r="L104"/>
  <c r="B105"/>
  <c r="M105" s="1"/>
  <c r="L105"/>
  <c r="B106"/>
  <c r="M106"/>
  <c r="N106"/>
  <c r="L106"/>
  <c r="B107"/>
  <c r="M107"/>
  <c r="L107"/>
  <c r="B108"/>
  <c r="M108"/>
  <c r="N108"/>
  <c r="L108"/>
  <c r="B41"/>
  <c r="M41"/>
  <c r="N41"/>
  <c r="L41"/>
  <c r="B33"/>
  <c r="M33"/>
  <c r="L33"/>
  <c r="B54"/>
  <c r="M54" s="1"/>
  <c r="L54"/>
  <c r="B144"/>
  <c r="M144" s="1"/>
  <c r="N144"/>
  <c r="L144"/>
  <c r="B142"/>
  <c r="M142" s="1"/>
  <c r="N142"/>
  <c r="L142"/>
  <c r="B140"/>
  <c r="M140" s="1"/>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B3" i="6"/>
  <c r="B4"/>
  <c r="B5"/>
  <c r="N56" i="1"/>
  <c r="N38"/>
  <c r="I31" i="9"/>
  <c r="I18"/>
  <c r="C10"/>
  <c r="C10" i="6" s="1"/>
  <c r="I30" i="9"/>
  <c r="I19"/>
  <c r="I34"/>
  <c r="I32"/>
  <c r="B2" i="4"/>
  <c r="I17" i="9"/>
  <c r="L39"/>
  <c r="C13"/>
  <c r="C13" i="6" s="1"/>
  <c r="I22" i="9"/>
  <c r="I26"/>
  <c r="I29"/>
  <c r="C11"/>
  <c r="C11" i="6"/>
  <c r="I20" i="9"/>
  <c r="C12"/>
  <c r="I27"/>
  <c r="I25"/>
  <c r="C14"/>
  <c r="I28"/>
  <c r="I24"/>
  <c r="L38"/>
  <c r="I21"/>
  <c r="I33"/>
  <c r="I23"/>
  <c r="B3" i="4"/>
  <c r="E86" s="1"/>
  <c r="C14" i="6"/>
  <c r="C15" s="1"/>
  <c r="C12"/>
  <c r="I92" i="4"/>
  <c r="I49"/>
  <c r="A59"/>
  <c r="J59" s="1"/>
  <c r="E91"/>
  <c r="D76"/>
  <c r="A40"/>
  <c r="J40" s="1"/>
  <c r="A58"/>
  <c r="J58" s="1"/>
  <c r="E48"/>
  <c r="K100" i="9" s="1"/>
  <c r="C41" i="4"/>
  <c r="G12"/>
  <c r="B64" i="9" s="1"/>
  <c r="E52" i="4"/>
  <c r="K104" i="9" s="1"/>
  <c r="I73" i="4"/>
  <c r="A81"/>
  <c r="J81" s="1"/>
  <c r="E40"/>
  <c r="K92" i="9" s="1"/>
  <c r="D51" i="4"/>
  <c r="A103" i="9" s="1"/>
  <c r="F103" s="1"/>
  <c r="H16" i="4"/>
  <c r="E15"/>
  <c r="K67" i="9" s="1"/>
  <c r="A30" i="4"/>
  <c r="J30" s="1"/>
  <c r="H37"/>
  <c r="I25"/>
  <c r="A25"/>
  <c r="J25" s="1"/>
  <c r="A11"/>
  <c r="J11" s="1"/>
  <c r="G76"/>
  <c r="E78"/>
  <c r="G60"/>
  <c r="B112" i="9" s="1"/>
  <c r="H92" i="4"/>
  <c r="I41"/>
  <c r="D69"/>
  <c r="C28"/>
  <c r="I21"/>
  <c r="H70"/>
  <c r="H79"/>
  <c r="G30"/>
  <c r="B82" i="9" s="1"/>
  <c r="D85" i="4"/>
  <c r="A33"/>
  <c r="J33" s="1"/>
  <c r="H7"/>
  <c r="H8"/>
  <c r="D94"/>
  <c r="D56"/>
  <c r="A108" i="9" s="1"/>
  <c r="E108" s="1"/>
  <c r="G20" i="4"/>
  <c r="B72" i="9" s="1"/>
  <c r="I76" i="4"/>
  <c r="C40"/>
  <c r="I90"/>
  <c r="G34"/>
  <c r="B86" i="9"/>
  <c r="G32" i="4"/>
  <c r="B84" i="9" s="1"/>
  <c r="D26" i="4"/>
  <c r="A78" i="9" s="1"/>
  <c r="C78" s="1"/>
  <c r="I78"/>
  <c r="G43" i="4"/>
  <c r="B95" i="9" s="1"/>
  <c r="D50" i="4"/>
  <c r="A102" i="9"/>
  <c r="C102" s="1"/>
  <c r="A75" i="4"/>
  <c r="J75" s="1"/>
  <c r="D78"/>
  <c r="A50"/>
  <c r="A64"/>
  <c r="J64" s="1"/>
  <c r="D86"/>
  <c r="D30"/>
  <c r="A82" i="9" s="1"/>
  <c r="G18" i="4"/>
  <c r="B70" i="9" s="1"/>
  <c r="E88" i="4"/>
  <c r="C21"/>
  <c r="G23"/>
  <c r="B75" i="9" s="1"/>
  <c r="G75" s="1"/>
  <c r="G51" i="4"/>
  <c r="B103" i="9" s="1"/>
  <c r="G80" i="4"/>
  <c r="H18"/>
  <c r="I11"/>
  <c r="H66"/>
  <c r="I61"/>
  <c r="C84"/>
  <c r="A26"/>
  <c r="L27"/>
  <c r="I77"/>
  <c r="H94"/>
  <c r="I63"/>
  <c r="A91"/>
  <c r="J91" s="1"/>
  <c r="E75"/>
  <c r="A82"/>
  <c r="L83" s="1"/>
  <c r="G69"/>
  <c r="A69"/>
  <c r="J69" s="1"/>
  <c r="C38"/>
  <c r="H3"/>
  <c r="G68"/>
  <c r="E37"/>
  <c r="K89" i="9"/>
  <c r="M89" s="1"/>
  <c r="C90" i="4"/>
  <c r="F108" i="9"/>
  <c r="C108"/>
  <c r="C103"/>
  <c r="L102"/>
  <c r="J26" i="4"/>
  <c r="L78" i="9"/>
  <c r="F78"/>
  <c r="D78"/>
  <c r="J78" s="1"/>
  <c r="E78"/>
  <c r="L59" i="4"/>
  <c r="L51"/>
  <c r="J50"/>
  <c r="E102" i="9"/>
  <c r="L108"/>
  <c r="I108"/>
  <c r="D108"/>
  <c r="J82" i="4"/>
  <c r="L103" i="9"/>
  <c r="I103"/>
  <c r="L65" i="4"/>
  <c r="I81"/>
  <c r="H93"/>
  <c r="H55"/>
  <c r="H14"/>
  <c r="I6"/>
  <c r="C82"/>
  <c r="G56"/>
  <c r="B108" i="9" s="1"/>
  <c r="I7" i="4"/>
  <c r="G4"/>
  <c r="B56" i="9" s="1"/>
  <c r="D9" i="4"/>
  <c r="A61" i="9" s="1"/>
  <c r="H58" i="4"/>
  <c r="G65"/>
  <c r="B117" i="9" s="1"/>
  <c r="D23" i="4"/>
  <c r="A75" i="9" s="1"/>
  <c r="D38" i="4"/>
  <c r="A90" i="9" s="1"/>
  <c r="C27" i="4"/>
  <c r="E18"/>
  <c r="K70" i="9" s="1"/>
  <c r="I65" i="4"/>
  <c r="A8"/>
  <c r="G9"/>
  <c r="B61" i="9" s="1"/>
  <c r="A36" i="4"/>
  <c r="L37" s="1"/>
  <c r="D54"/>
  <c r="A106" i="9" s="1"/>
  <c r="C20" i="4"/>
  <c r="A43"/>
  <c r="J43" s="1"/>
  <c r="E34"/>
  <c r="K86" i="9"/>
  <c r="I48" i="4"/>
  <c r="G66"/>
  <c r="H43"/>
  <c r="A23"/>
  <c r="J23" s="1"/>
  <c r="A15"/>
  <c r="J15" s="1"/>
  <c r="C12"/>
  <c r="D71"/>
  <c r="D63"/>
  <c r="A115" i="9" s="1"/>
  <c r="E115" s="1"/>
  <c r="C63" i="4"/>
  <c r="A60"/>
  <c r="I84"/>
  <c r="C10"/>
  <c r="D17"/>
  <c r="A69" i="9" s="1"/>
  <c r="D3" i="4"/>
  <c r="A55" i="9" s="1"/>
  <c r="F55" s="1"/>
  <c r="C44" i="4"/>
  <c r="C39"/>
  <c r="I68"/>
  <c r="G58"/>
  <c r="B110" i="9"/>
  <c r="H77" i="4"/>
  <c r="H75"/>
  <c r="A51"/>
  <c r="J51" s="1"/>
  <c r="E79"/>
  <c r="G25"/>
  <c r="B77" i="9" s="1"/>
  <c r="A35" i="4"/>
  <c r="J35"/>
  <c r="I4"/>
  <c r="I32"/>
  <c r="H24"/>
  <c r="C61"/>
  <c r="A5"/>
  <c r="J5" s="1"/>
  <c r="A77"/>
  <c r="J77" s="1"/>
  <c r="I67"/>
  <c r="A63"/>
  <c r="J63" s="1"/>
  <c r="G70"/>
  <c r="D58"/>
  <c r="A110" i="9" s="1"/>
  <c r="G37" i="4"/>
  <c r="B89" i="9"/>
  <c r="C35" i="4"/>
  <c r="C94"/>
  <c r="G77"/>
  <c r="G52"/>
  <c r="B104" i="9" s="1"/>
  <c r="C34" i="4"/>
  <c r="C46"/>
  <c r="A56"/>
  <c r="C59"/>
  <c r="A32"/>
  <c r="L33" s="1"/>
  <c r="D89"/>
  <c r="D8"/>
  <c r="A60" i="9" s="1"/>
  <c r="H27" i="4"/>
  <c r="C22"/>
  <c r="G27"/>
  <c r="B79" i="9" s="1"/>
  <c r="E92" i="4"/>
  <c r="H61"/>
  <c r="I5"/>
  <c r="H35"/>
  <c r="E54"/>
  <c r="K106" i="9"/>
  <c r="I47" i="4"/>
  <c r="H31"/>
  <c r="H84"/>
  <c r="G41"/>
  <c r="B93" i="9" s="1"/>
  <c r="E76" i="4"/>
  <c r="E2"/>
  <c r="K54" i="9" s="1"/>
  <c r="C80" i="4"/>
  <c r="G31"/>
  <c r="B83" i="9" s="1"/>
  <c r="A85" i="4"/>
  <c r="J85" s="1"/>
  <c r="C77"/>
  <c r="A88"/>
  <c r="J88" s="1"/>
  <c r="E43"/>
  <c r="K95" i="9" s="1"/>
  <c r="I45" i="4"/>
  <c r="A14"/>
  <c r="J14" s="1"/>
  <c r="I79"/>
  <c r="H30"/>
  <c r="H41"/>
  <c r="E39"/>
  <c r="K91" i="9" s="1"/>
  <c r="M91" s="1"/>
  <c r="I60" i="4"/>
  <c r="D57"/>
  <c r="A109" i="9" s="1"/>
  <c r="D90" i="4"/>
  <c r="E94"/>
  <c r="E4"/>
  <c r="K56" i="9" s="1"/>
  <c r="D53" i="4"/>
  <c r="A105" i="9" s="1"/>
  <c r="I52" i="4"/>
  <c r="E38"/>
  <c r="K90" i="9" s="1"/>
  <c r="D37" i="4"/>
  <c r="A89" i="9" s="1"/>
  <c r="I23" i="4"/>
  <c r="A21"/>
  <c r="J21" s="1"/>
  <c r="G49"/>
  <c r="B101" i="9" s="1"/>
  <c r="G44" i="4"/>
  <c r="B96" i="9" s="1"/>
  <c r="G48" i="4"/>
  <c r="B100" i="9" s="1"/>
  <c r="E90" i="4"/>
  <c r="C49"/>
  <c r="I40"/>
  <c r="H53"/>
  <c r="G40"/>
  <c r="B92" i="9" s="1"/>
  <c r="D33" i="4"/>
  <c r="A85" i="9"/>
  <c r="L85" s="1"/>
  <c r="H91" i="4"/>
  <c r="I3"/>
  <c r="G21"/>
  <c r="B73" i="9" s="1"/>
  <c r="E8" i="4"/>
  <c r="K60" i="9" s="1"/>
  <c r="M60" s="1"/>
  <c r="D27" i="4"/>
  <c r="A79" i="9" s="1"/>
  <c r="G22" i="4"/>
  <c r="B74" i="9"/>
  <c r="I78" i="4"/>
  <c r="E61"/>
  <c r="K113" i="9" s="1"/>
  <c r="E70" i="4"/>
  <c r="H9"/>
  <c r="D84"/>
  <c r="C87"/>
  <c r="E45"/>
  <c r="K97" i="9" s="1"/>
  <c r="I69" i="4"/>
  <c r="A86"/>
  <c r="J86" s="1"/>
  <c r="A73"/>
  <c r="J73" s="1"/>
  <c r="D80"/>
  <c r="C79"/>
  <c r="E20"/>
  <c r="K72" i="9" s="1"/>
  <c r="C68" i="4"/>
  <c r="C25"/>
  <c r="I10"/>
  <c r="I43"/>
  <c r="C37"/>
  <c r="H64"/>
  <c r="H20"/>
  <c r="I27"/>
  <c r="D13"/>
  <c r="A65" i="9" s="1"/>
  <c r="D65" s="1"/>
  <c r="A44" i="4"/>
  <c r="E29"/>
  <c r="K81" i="9"/>
  <c r="C86" i="4"/>
  <c r="H45"/>
  <c r="H62"/>
  <c r="H52"/>
  <c r="C92"/>
  <c r="A55"/>
  <c r="J55"/>
  <c r="I15"/>
  <c r="D20"/>
  <c r="A72" i="9" s="1"/>
  <c r="A90" i="4"/>
  <c r="L91" s="1"/>
  <c r="G53"/>
  <c r="B105" i="9" s="1"/>
  <c r="C83" i="4"/>
  <c r="I28"/>
  <c r="A49"/>
  <c r="J49" s="1"/>
  <c r="E62"/>
  <c r="K114" i="9"/>
  <c r="E89" i="4"/>
  <c r="G88"/>
  <c r="H15"/>
  <c r="C93"/>
  <c r="G45"/>
  <c r="B97" i="9" s="1"/>
  <c r="D91" i="4"/>
  <c r="G83"/>
  <c r="A24"/>
  <c r="L25" s="1"/>
  <c r="C65"/>
  <c r="H42"/>
  <c r="E69"/>
  <c r="G16"/>
  <c r="B68" i="9" s="1"/>
  <c r="E28" i="4"/>
  <c r="K80" i="9" s="1"/>
  <c r="G7" i="4"/>
  <c r="B59" i="9" s="1"/>
  <c r="I54" i="4"/>
  <c r="G84"/>
  <c r="E36"/>
  <c r="K88" i="9"/>
  <c r="C13" i="4"/>
  <c r="E51"/>
  <c r="K103" i="9"/>
  <c r="M103" s="1"/>
  <c r="I13" i="4"/>
  <c r="G6"/>
  <c r="B58" i="9" s="1"/>
  <c r="E1" i="4"/>
  <c r="K53" i="9" s="1"/>
  <c r="A72" i="4"/>
  <c r="L73" s="1"/>
  <c r="I26"/>
  <c r="D7"/>
  <c r="A59" i="9" s="1"/>
  <c r="F59" s="1"/>
  <c r="E32" i="4"/>
  <c r="K84" i="9" s="1"/>
  <c r="H36" i="4"/>
  <c r="I29"/>
  <c r="I17"/>
  <c r="A41"/>
  <c r="J41" s="1"/>
  <c r="C8"/>
  <c r="D34"/>
  <c r="A86" i="9" s="1"/>
  <c r="E59" i="4"/>
  <c r="K111" i="9"/>
  <c r="G39" i="4"/>
  <c r="B91" i="9" s="1"/>
  <c r="D45" i="4"/>
  <c r="A97" i="9" s="1"/>
  <c r="D72" i="4"/>
  <c r="G33"/>
  <c r="B85" i="9" s="1"/>
  <c r="G15" i="4"/>
  <c r="B67" i="9" s="1"/>
  <c r="A66" i="4"/>
  <c r="L67" s="1"/>
  <c r="E56"/>
  <c r="K108" i="9" s="1"/>
  <c r="M108" s="1"/>
  <c r="C55" i="4"/>
  <c r="C91"/>
  <c r="G64"/>
  <c r="B116" i="9" s="1"/>
  <c r="G73" i="4"/>
  <c r="A31"/>
  <c r="J31"/>
  <c r="D92"/>
  <c r="H39"/>
  <c r="I58"/>
  <c r="A79"/>
  <c r="J79" s="1"/>
  <c r="A2"/>
  <c r="G87"/>
  <c r="A16"/>
  <c r="L17" s="1"/>
  <c r="H73"/>
  <c r="A61"/>
  <c r="J61"/>
  <c r="I56"/>
  <c r="E80"/>
  <c r="I33"/>
  <c r="I12"/>
  <c r="H80"/>
  <c r="I2"/>
  <c r="I8"/>
  <c r="E25"/>
  <c r="K77" i="9" s="1"/>
  <c r="G93" i="4"/>
  <c r="C62"/>
  <c r="A19"/>
  <c r="J19" s="1"/>
  <c r="C7"/>
  <c r="C81"/>
  <c r="H48"/>
  <c r="C76"/>
  <c r="I36"/>
  <c r="C42"/>
  <c r="D60"/>
  <c r="A112" i="9" s="1"/>
  <c r="E33" i="4"/>
  <c r="K85" i="9" s="1"/>
  <c r="M85" s="1"/>
  <c r="H25" i="4"/>
  <c r="E5"/>
  <c r="K57" i="9" s="1"/>
  <c r="G1" i="4"/>
  <c r="B53" i="9" s="1"/>
  <c r="C4" i="4"/>
  <c r="C31"/>
  <c r="E26"/>
  <c r="K78" i="9" s="1"/>
  <c r="M78" s="1"/>
  <c r="A28" i="4"/>
  <c r="L29" s="1"/>
  <c r="I39"/>
  <c r="H67"/>
  <c r="G5"/>
  <c r="B57" i="9"/>
  <c r="A94" i="4"/>
  <c r="L95" s="1"/>
  <c r="D44"/>
  <c r="A96" i="9" s="1"/>
  <c r="A62" i="4"/>
  <c r="L63" s="1"/>
  <c r="G50"/>
  <c r="B102" i="9" s="1"/>
  <c r="A65" i="4"/>
  <c r="J65" s="1"/>
  <c r="G89"/>
  <c r="E95"/>
  <c r="A80"/>
  <c r="L81" s="1"/>
  <c r="E82"/>
  <c r="H76"/>
  <c r="E35"/>
  <c r="K87" i="9" s="1"/>
  <c r="C2" i="4"/>
  <c r="A84"/>
  <c r="L85" s="1"/>
  <c r="H72"/>
  <c r="G17"/>
  <c r="B69" i="9" s="1"/>
  <c r="G36" i="4"/>
  <c r="B88" i="9" s="1"/>
  <c r="D16" i="4"/>
  <c r="A68" i="9" s="1"/>
  <c r="D68" s="1"/>
  <c r="I55" i="4"/>
  <c r="C56"/>
  <c r="E7"/>
  <c r="K59" i="9" s="1"/>
  <c r="C18" i="4"/>
  <c r="E58"/>
  <c r="K110" i="9"/>
  <c r="D52" i="4"/>
  <c r="A104" i="9" s="1"/>
  <c r="I62" i="4"/>
  <c r="H6"/>
  <c r="C23"/>
  <c r="E65"/>
  <c r="K117" i="9" s="1"/>
  <c r="G92" i="4"/>
  <c r="E68"/>
  <c r="H81"/>
  <c r="G61"/>
  <c r="B113" i="9" s="1"/>
  <c r="C57" i="4"/>
  <c r="C54"/>
  <c r="C70"/>
  <c r="A18"/>
  <c r="J18" s="1"/>
  <c r="I93"/>
  <c r="G91"/>
  <c r="G10"/>
  <c r="B62" i="9" s="1"/>
  <c r="C9" i="4"/>
  <c r="E14"/>
  <c r="K66" i="9" s="1"/>
  <c r="D61" i="4"/>
  <c r="A113" i="9" s="1"/>
  <c r="H34" i="4"/>
  <c r="H83"/>
  <c r="E23"/>
  <c r="K75" i="9" s="1"/>
  <c r="E87" i="4"/>
  <c r="G74"/>
  <c r="I31"/>
  <c r="G26"/>
  <c r="B78" i="9" s="1"/>
  <c r="G78" s="1"/>
  <c r="E16" i="4"/>
  <c r="K68" i="9" s="1"/>
  <c r="H28" i="4"/>
  <c r="C33"/>
  <c r="D55"/>
  <c r="A107" i="9" s="1"/>
  <c r="C5" i="4"/>
  <c r="A12"/>
  <c r="J12" s="1"/>
  <c r="H86"/>
  <c r="I80"/>
  <c r="G62"/>
  <c r="B114" i="9"/>
  <c r="D32" i="4"/>
  <c r="A84" i="9" s="1"/>
  <c r="G46" i="4"/>
  <c r="B98" i="9" s="1"/>
  <c r="A78" i="4"/>
  <c r="C19"/>
  <c r="C78"/>
  <c r="E12"/>
  <c r="K64" i="9" s="1"/>
  <c r="I66" i="4"/>
  <c r="D18"/>
  <c r="A70" i="9" s="1"/>
  <c r="A39" i="4"/>
  <c r="J39" s="1"/>
  <c r="E21"/>
  <c r="K73" i="9" s="1"/>
  <c r="G42" i="4"/>
  <c r="B94" i="9" s="1"/>
  <c r="H47" i="4"/>
  <c r="A1"/>
  <c r="J1"/>
  <c r="I1" s="1"/>
  <c r="G13"/>
  <c r="B65" i="9" s="1"/>
  <c r="I30" i="4"/>
  <c r="E83"/>
  <c r="D77"/>
  <c r="E60"/>
  <c r="K112" i="9" s="1"/>
  <c r="H2" i="4"/>
  <c r="I46"/>
  <c r="H19"/>
  <c r="C26"/>
  <c r="A20"/>
  <c r="J20" s="1"/>
  <c r="H87"/>
  <c r="E10"/>
  <c r="K62" i="9"/>
  <c r="A74" i="4"/>
  <c r="L75" s="1"/>
  <c r="A37"/>
  <c r="J37" s="1"/>
  <c r="A76"/>
  <c r="L77" s="1"/>
  <c r="A3"/>
  <c r="J3" s="1"/>
  <c r="I24"/>
  <c r="E24"/>
  <c r="K76" i="9" s="1"/>
  <c r="H1" i="4"/>
  <c r="G82"/>
  <c r="C71"/>
  <c r="H49"/>
  <c r="H10"/>
  <c r="A29"/>
  <c r="J29" s="1"/>
  <c r="A6"/>
  <c r="J6" s="1"/>
  <c r="E50"/>
  <c r="K102" i="9" s="1"/>
  <c r="M102" s="1"/>
  <c r="C16" i="4"/>
  <c r="A68"/>
  <c r="L69" s="1"/>
  <c r="C15"/>
  <c r="H23"/>
  <c r="C60"/>
  <c r="H40"/>
  <c r="I35"/>
  <c r="D39"/>
  <c r="A91" i="9" s="1"/>
  <c r="F91" s="1"/>
  <c r="H54" i="4"/>
  <c r="D59"/>
  <c r="A111" i="9" s="1"/>
  <c r="E19" i="4"/>
  <c r="K71" i="9"/>
  <c r="C47" i="4"/>
  <c r="C89"/>
  <c r="G35"/>
  <c r="B87" i="9"/>
  <c r="I14" i="4"/>
  <c r="H13"/>
  <c r="E17"/>
  <c r="K69" i="9" s="1"/>
  <c r="I44" i="4"/>
  <c r="C17"/>
  <c r="D68"/>
  <c r="E85"/>
  <c r="E72"/>
  <c r="H5"/>
  <c r="G59"/>
  <c r="B111" i="9" s="1"/>
  <c r="H71" i="4"/>
  <c r="E31"/>
  <c r="K83" i="9" s="1"/>
  <c r="I51" i="4"/>
  <c r="A89"/>
  <c r="J89" s="1"/>
  <c r="G8"/>
  <c r="B60" i="9"/>
  <c r="G60" s="1"/>
  <c r="A57" i="4"/>
  <c r="J57" s="1"/>
  <c r="E81"/>
  <c r="C14"/>
  <c r="I72"/>
  <c r="E55"/>
  <c r="K107" i="9" s="1"/>
  <c r="E41" i="4"/>
  <c r="K93" i="9" s="1"/>
  <c r="H17" i="4"/>
  <c r="D6"/>
  <c r="A58" i="9" s="1"/>
  <c r="I57" i="4"/>
  <c r="G57"/>
  <c r="B109" i="9" s="1"/>
  <c r="C32" i="4"/>
  <c r="I75"/>
  <c r="A4"/>
  <c r="L5" s="1"/>
  <c r="E73"/>
  <c r="I82"/>
  <c r="C3"/>
  <c r="C29"/>
  <c r="G90"/>
  <c r="A45"/>
  <c r="J45" s="1"/>
  <c r="D41"/>
  <c r="A93" i="9" s="1"/>
  <c r="G2" i="4"/>
  <c r="B54" i="9" s="1"/>
  <c r="C69" i="4"/>
  <c r="H50"/>
  <c r="E49"/>
  <c r="K101" i="9" s="1"/>
  <c r="D36" i="4"/>
  <c r="A88" i="9" s="1"/>
  <c r="G71" i="4"/>
  <c r="G47"/>
  <c r="B99" i="9"/>
  <c r="C74" i="4"/>
  <c r="C1"/>
  <c r="C6"/>
  <c r="D40"/>
  <c r="A92" i="9" s="1"/>
  <c r="L92" s="1"/>
  <c r="M92" s="1"/>
  <c r="G28" i="4"/>
  <c r="B80" i="9" s="1"/>
  <c r="E84" i="4"/>
  <c r="C30"/>
  <c r="L43" i="9"/>
  <c r="L46" s="1"/>
  <c r="P46" s="1"/>
  <c r="K40"/>
  <c r="L41"/>
  <c r="L11" s="1"/>
  <c r="K45"/>
  <c r="J40" s="1"/>
  <c r="G108" s="1"/>
  <c r="L21" i="4"/>
  <c r="E107" i="9"/>
  <c r="I107"/>
  <c r="F107"/>
  <c r="B43"/>
  <c r="C91"/>
  <c r="D91"/>
  <c r="J91" s="1"/>
  <c r="E91"/>
  <c r="L91"/>
  <c r="I91"/>
  <c r="J68" i="4"/>
  <c r="J94"/>
  <c r="L3"/>
  <c r="J2"/>
  <c r="J72"/>
  <c r="L42" i="9"/>
  <c r="P42" s="1"/>
  <c r="P41"/>
  <c r="F70"/>
  <c r="J84" i="4"/>
  <c r="J66"/>
  <c r="I85" i="9"/>
  <c r="I60"/>
  <c r="D60"/>
  <c r="F60"/>
  <c r="L60"/>
  <c r="E60"/>
  <c r="C60"/>
  <c r="L55"/>
  <c r="E55"/>
  <c r="C55"/>
  <c r="D55"/>
  <c r="J55" s="1"/>
  <c r="F115"/>
  <c r="C115"/>
  <c r="I115"/>
  <c r="D115"/>
  <c r="J115" s="1"/>
  <c r="J8" i="4"/>
  <c r="L9"/>
  <c r="I59" i="9"/>
  <c r="C59"/>
  <c r="L59"/>
  <c r="M59" s="1"/>
  <c r="J44" i="4"/>
  <c r="L45"/>
  <c r="J56"/>
  <c r="L57"/>
  <c r="D69" i="9"/>
  <c r="F69"/>
  <c r="I106"/>
  <c r="I39"/>
  <c r="B38"/>
  <c r="C58"/>
  <c r="L47"/>
  <c r="L13"/>
  <c r="T46"/>
  <c r="R46"/>
  <c r="N46"/>
  <c r="J76" i="4"/>
  <c r="J78"/>
  <c r="L79"/>
  <c r="L19"/>
  <c r="L68" i="9"/>
  <c r="M68" s="1"/>
  <c r="C68"/>
  <c r="G68" s="1"/>
  <c r="I68"/>
  <c r="F68"/>
  <c r="E68"/>
  <c r="J80" i="4"/>
  <c r="F65" i="9"/>
  <c r="E65"/>
  <c r="I65"/>
  <c r="E79"/>
  <c r="C79"/>
  <c r="I79"/>
  <c r="F79"/>
  <c r="D79"/>
  <c r="L79"/>
  <c r="D109"/>
  <c r="D110"/>
  <c r="C110"/>
  <c r="L61" i="4"/>
  <c r="J60"/>
  <c r="E90" i="9"/>
  <c r="D90"/>
  <c r="D89"/>
  <c r="J89" s="1"/>
  <c r="I89"/>
  <c r="L89"/>
  <c r="C89"/>
  <c r="F89"/>
  <c r="E89"/>
  <c r="I105"/>
  <c r="L89" i="4"/>
  <c r="C75" i="9"/>
  <c r="F75"/>
  <c r="D75"/>
  <c r="J75" s="1"/>
  <c r="I75"/>
  <c r="L75"/>
  <c r="E75"/>
  <c r="F61"/>
  <c r="L61"/>
  <c r="G79"/>
  <c r="G89"/>
  <c r="T42"/>
  <c r="C39"/>
  <c r="D39"/>
  <c r="F39"/>
  <c r="E39"/>
  <c r="J79"/>
  <c r="J60"/>
  <c r="E40"/>
  <c r="E42" s="1"/>
  <c r="T47" l="1"/>
  <c r="L14"/>
  <c r="P47"/>
  <c r="C45"/>
  <c r="I88"/>
  <c r="C88"/>
  <c r="E88"/>
  <c r="L88"/>
  <c r="M88" s="1"/>
  <c r="D88"/>
  <c r="J88" s="1"/>
  <c r="F88"/>
  <c r="E111"/>
  <c r="C111"/>
  <c r="I111"/>
  <c r="F111"/>
  <c r="L111"/>
  <c r="D111"/>
  <c r="J111" s="1"/>
  <c r="F113"/>
  <c r="C113"/>
  <c r="I113"/>
  <c r="L113"/>
  <c r="D113"/>
  <c r="J113" s="1"/>
  <c r="E113"/>
  <c r="D96"/>
  <c r="E96"/>
  <c r="C96"/>
  <c r="I96"/>
  <c r="F96"/>
  <c r="L96"/>
  <c r="F110"/>
  <c r="I110"/>
  <c r="E110"/>
  <c r="L110"/>
  <c r="M110" s="1"/>
  <c r="L106"/>
  <c r="M106" s="1"/>
  <c r="D106"/>
  <c r="F106"/>
  <c r="C106"/>
  <c r="E106"/>
  <c r="E82"/>
  <c r="L82"/>
  <c r="I82"/>
  <c r="D82"/>
  <c r="J82" s="1"/>
  <c r="C82"/>
  <c r="G82" s="1"/>
  <c r="F82"/>
  <c r="N47"/>
  <c r="D45" s="1"/>
  <c r="D47" s="1"/>
  <c r="M86"/>
  <c r="I69"/>
  <c r="C69"/>
  <c r="G69" s="1"/>
  <c r="E69"/>
  <c r="L69"/>
  <c r="M69" s="1"/>
  <c r="I90"/>
  <c r="F90"/>
  <c r="C90"/>
  <c r="J90" s="1"/>
  <c r="L90"/>
  <c r="M90" s="1"/>
  <c r="E61"/>
  <c r="I61"/>
  <c r="C61"/>
  <c r="D61"/>
  <c r="J61" s="1"/>
  <c r="J68"/>
  <c r="R47"/>
  <c r="J110"/>
  <c r="M111"/>
  <c r="G96"/>
  <c r="D92"/>
  <c r="F92"/>
  <c r="E92"/>
  <c r="I92"/>
  <c r="C92"/>
  <c r="G92" s="1"/>
  <c r="E93"/>
  <c r="F93"/>
  <c r="I93"/>
  <c r="L93"/>
  <c r="M93" s="1"/>
  <c r="D93"/>
  <c r="J93" s="1"/>
  <c r="C93"/>
  <c r="L58"/>
  <c r="E58"/>
  <c r="I58"/>
  <c r="F58"/>
  <c r="D58"/>
  <c r="J58" s="1"/>
  <c r="F84"/>
  <c r="I84"/>
  <c r="C84"/>
  <c r="G84" s="1"/>
  <c r="D84"/>
  <c r="J84" s="1"/>
  <c r="L84"/>
  <c r="M84" s="1"/>
  <c r="E84"/>
  <c r="F104"/>
  <c r="L104"/>
  <c r="M104" s="1"/>
  <c r="E104"/>
  <c r="C104"/>
  <c r="D104"/>
  <c r="I104"/>
  <c r="D112"/>
  <c r="C112"/>
  <c r="G112" s="1"/>
  <c r="F112"/>
  <c r="L112"/>
  <c r="I112"/>
  <c r="E112"/>
  <c r="L72"/>
  <c r="M72" s="1"/>
  <c r="F72"/>
  <c r="C72"/>
  <c r="D72"/>
  <c r="J72" s="1"/>
  <c r="E72"/>
  <c r="I72"/>
  <c r="E105"/>
  <c r="C105"/>
  <c r="G105" s="1"/>
  <c r="D105"/>
  <c r="L105"/>
  <c r="F105"/>
  <c r="L109"/>
  <c r="I109"/>
  <c r="E109"/>
  <c r="C109"/>
  <c r="G109" s="1"/>
  <c r="F109"/>
  <c r="E41"/>
  <c r="F45"/>
  <c r="J69"/>
  <c r="E45"/>
  <c r="E47" s="1"/>
  <c r="G113"/>
  <c r="G88"/>
  <c r="G102"/>
  <c r="G97"/>
  <c r="M113"/>
  <c r="G93"/>
  <c r="G104"/>
  <c r="L97"/>
  <c r="M97" s="1"/>
  <c r="C97"/>
  <c r="D97"/>
  <c r="J97" s="1"/>
  <c r="E97"/>
  <c r="I97"/>
  <c r="F97"/>
  <c r="I86"/>
  <c r="L86"/>
  <c r="F86"/>
  <c r="C86"/>
  <c r="D86"/>
  <c r="J86" s="1"/>
  <c r="E86"/>
  <c r="M75"/>
  <c r="G110"/>
  <c r="E70"/>
  <c r="D70"/>
  <c r="F85"/>
  <c r="J62" i="4"/>
  <c r="G91" i="9"/>
  <c r="J108"/>
  <c r="F102"/>
  <c r="L31" i="4"/>
  <c r="D107" i="9"/>
  <c r="C107"/>
  <c r="D103"/>
  <c r="J103" s="1"/>
  <c r="L41" i="4"/>
  <c r="D102" i="9"/>
  <c r="J102" s="1"/>
  <c r="I102"/>
  <c r="R42"/>
  <c r="L7" i="4"/>
  <c r="D85" i="9"/>
  <c r="J85" s="1"/>
  <c r="I70"/>
  <c r="N41"/>
  <c r="D40" s="1"/>
  <c r="L13" i="4"/>
  <c r="N42" i="9"/>
  <c r="L12"/>
  <c r="J36" i="4"/>
  <c r="J32"/>
  <c r="C65" i="9"/>
  <c r="L65"/>
  <c r="L87" i="4"/>
  <c r="J24"/>
  <c r="D59" i="9"/>
  <c r="J59" s="1"/>
  <c r="E59"/>
  <c r="L115"/>
  <c r="L15" i="4"/>
  <c r="C85" i="9"/>
  <c r="J16" i="4"/>
  <c r="C70" i="9"/>
  <c r="G70" s="1"/>
  <c r="T41"/>
  <c r="J90" i="4"/>
  <c r="J74"/>
  <c r="I55" i="9"/>
  <c r="E85"/>
  <c r="J28" i="4"/>
  <c r="L70" i="9"/>
  <c r="M70" s="1"/>
  <c r="C40"/>
  <c r="C41" s="1"/>
  <c r="R41"/>
  <c r="F40" s="1"/>
  <c r="J4" i="4"/>
  <c r="I44" i="9"/>
  <c r="L107"/>
  <c r="M107" s="1"/>
  <c r="M112"/>
  <c r="E103"/>
  <c r="C18" i="10"/>
  <c r="A1" i="11"/>
  <c r="A1" i="10"/>
  <c r="E57" i="4"/>
  <c r="K109" i="9" s="1"/>
  <c r="D25" i="4"/>
  <c r="A77" i="9" s="1"/>
  <c r="D28" i="4"/>
  <c r="A80" i="9" s="1"/>
  <c r="I86" i="4"/>
  <c r="E46"/>
  <c r="K98" i="9" s="1"/>
  <c r="H38" i="4"/>
  <c r="H29"/>
  <c r="D4"/>
  <c r="A56" i="9" s="1"/>
  <c r="I9" i="4"/>
  <c r="A42"/>
  <c r="D14"/>
  <c r="A66" i="9" s="1"/>
  <c r="A34" i="4"/>
  <c r="A46"/>
  <c r="D42"/>
  <c r="A94" i="9" s="1"/>
  <c r="H69" i="4"/>
  <c r="H74"/>
  <c r="D11"/>
  <c r="A63" i="9" s="1"/>
  <c r="I59" i="4"/>
  <c r="I42"/>
  <c r="C11"/>
  <c r="G24"/>
  <c r="B76" i="9" s="1"/>
  <c r="D47" i="4"/>
  <c r="A99" i="9" s="1"/>
  <c r="E63" i="4"/>
  <c r="K115" i="9" s="1"/>
  <c r="M115" s="1"/>
  <c r="C58" i="4"/>
  <c r="D87"/>
  <c r="A13"/>
  <c r="J13" s="1"/>
  <c r="A70"/>
  <c r="H60"/>
  <c r="H44"/>
  <c r="G94"/>
  <c r="G86"/>
  <c r="I87"/>
  <c r="G63"/>
  <c r="B115" i="9" s="1"/>
  <c r="G115" s="1"/>
  <c r="H85" i="4"/>
  <c r="C75"/>
  <c r="G14"/>
  <c r="B66" i="9" s="1"/>
  <c r="C88" i="4"/>
  <c r="D74"/>
  <c r="A93"/>
  <c r="J93" s="1"/>
  <c r="A54"/>
  <c r="C51"/>
  <c r="C73"/>
  <c r="D75"/>
  <c r="C52"/>
  <c r="G38"/>
  <c r="B90" i="9" s="1"/>
  <c r="G90" s="1"/>
  <c r="E74" i="4"/>
  <c r="C72"/>
  <c r="E93"/>
  <c r="D73"/>
  <c r="H12"/>
  <c r="C64"/>
  <c r="D66"/>
  <c r="A118" i="9" s="1"/>
  <c r="L118" s="1"/>
  <c r="E6" i="4"/>
  <c r="K58" i="9" s="1"/>
  <c r="M58" s="1"/>
  <c r="D48" i="4"/>
  <c r="A100" i="9" s="1"/>
  <c r="E27" i="4"/>
  <c r="K79" i="9" s="1"/>
  <c r="M79" s="1"/>
  <c r="A17" i="4"/>
  <c r="J17" s="1"/>
  <c r="A48"/>
  <c r="E22"/>
  <c r="K74" i="9" s="1"/>
  <c r="D67" i="4"/>
  <c r="G72"/>
  <c r="D83"/>
  <c r="C24"/>
  <c r="H78"/>
  <c r="D65"/>
  <c r="A117" i="9" s="1"/>
  <c r="D46" i="4"/>
  <c r="A98" i="9" s="1"/>
  <c r="E3" i="4"/>
  <c r="K55" i="9" s="1"/>
  <c r="M55" s="1"/>
  <c r="G11" i="4"/>
  <c r="B63" i="9" s="1"/>
  <c r="I19" i="4"/>
  <c r="E42"/>
  <c r="K94" i="9" s="1"/>
  <c r="E9" i="4"/>
  <c r="K61" i="9" s="1"/>
  <c r="M61" s="1"/>
  <c r="H57" i="4"/>
  <c r="G55"/>
  <c r="B107" i="9" s="1"/>
  <c r="G107" s="1"/>
  <c r="C45" i="4"/>
  <c r="D88"/>
  <c r="A47"/>
  <c r="J47" s="1"/>
  <c r="C85"/>
  <c r="H68"/>
  <c r="C36"/>
  <c r="I85"/>
  <c r="I16"/>
  <c r="D82"/>
  <c r="A7"/>
  <c r="J7" s="1"/>
  <c r="D35"/>
  <c r="A87" i="9" s="1"/>
  <c r="E67" i="4"/>
  <c r="D24"/>
  <c r="A76" i="9" s="1"/>
  <c r="D29" i="4"/>
  <c r="A81" i="9" s="1"/>
  <c r="A52" i="4"/>
  <c r="I20"/>
  <c r="H46"/>
  <c r="I34"/>
  <c r="I50"/>
  <c r="E64"/>
  <c r="K116" i="9" s="1"/>
  <c r="H88" i="4"/>
  <c r="H56"/>
  <c r="D1"/>
  <c r="A53" i="9" s="1"/>
  <c r="C43" i="4"/>
  <c r="H82"/>
  <c r="H90"/>
  <c r="D49"/>
  <c r="A101" i="9" s="1"/>
  <c r="D5" i="4"/>
  <c r="A57" i="9" s="1"/>
  <c r="G79" i="4"/>
  <c r="H11"/>
  <c r="G19"/>
  <c r="B71" i="9" s="1"/>
  <c r="C66" i="4"/>
  <c r="E53"/>
  <c r="K105" i="9" s="1"/>
  <c r="M105" s="1"/>
  <c r="H33" i="4"/>
  <c r="I53"/>
  <c r="I22"/>
  <c r="H26"/>
  <c r="D2"/>
  <c r="A54" i="9" s="1"/>
  <c r="G85" i="4"/>
  <c r="I37"/>
  <c r="D19"/>
  <c r="A71" i="9" s="1"/>
  <c r="E44" i="4"/>
  <c r="K96" i="9" s="1"/>
  <c r="M96" s="1"/>
  <c r="D22" i="4"/>
  <c r="A74" i="9" s="1"/>
  <c r="H4" i="4"/>
  <c r="E66"/>
  <c r="K118" i="9" s="1"/>
  <c r="E71" i="4"/>
  <c r="H32"/>
  <c r="G78"/>
  <c r="D31"/>
  <c r="A83" i="9" s="1"/>
  <c r="D64" i="4"/>
  <c r="A116" i="9" s="1"/>
  <c r="A71" i="4"/>
  <c r="J71" s="1"/>
  <c r="H21"/>
  <c r="E47"/>
  <c r="K99" i="9" s="1"/>
  <c r="I74" i="4"/>
  <c r="A92"/>
  <c r="I88"/>
  <c r="E77"/>
  <c r="H51"/>
  <c r="A83"/>
  <c r="J83" s="1"/>
  <c r="G75"/>
  <c r="E30"/>
  <c r="K82" i="9" s="1"/>
  <c r="M82" s="1"/>
  <c r="E13" i="4"/>
  <c r="K65" i="9" s="1"/>
  <c r="M65" s="1"/>
  <c r="A38" i="4"/>
  <c r="D62"/>
  <c r="A114" i="9" s="1"/>
  <c r="D21" i="4"/>
  <c r="A73" i="9" s="1"/>
  <c r="H65" i="4"/>
  <c r="H89"/>
  <c r="D70"/>
  <c r="D15"/>
  <c r="A67" i="9" s="1"/>
  <c r="H63" i="4"/>
  <c r="I64"/>
  <c r="G67"/>
  <c r="H59"/>
  <c r="I18"/>
  <c r="D10"/>
  <c r="A62" i="9" s="1"/>
  <c r="D12" i="4"/>
  <c r="A64" i="9" s="1"/>
  <c r="I71" i="4"/>
  <c r="D81"/>
  <c r="C48"/>
  <c r="C50"/>
  <c r="G54"/>
  <c r="B106" i="9" s="1"/>
  <c r="G106" s="1"/>
  <c r="A53" i="4"/>
  <c r="J53" s="1"/>
  <c r="A10"/>
  <c r="I83"/>
  <c r="C53"/>
  <c r="E11"/>
  <c r="K63" i="9" s="1"/>
  <c r="A22" i="4"/>
  <c r="I94"/>
  <c r="H22"/>
  <c r="G81"/>
  <c r="D79"/>
  <c r="A87"/>
  <c r="J87" s="1"/>
  <c r="A27"/>
  <c r="J27" s="1"/>
  <c r="A9"/>
  <c r="J9" s="1"/>
  <c r="A67"/>
  <c r="J67" s="1"/>
  <c r="I70"/>
  <c r="I38"/>
  <c r="C67"/>
  <c r="D43"/>
  <c r="A95" i="9" s="1"/>
  <c r="G3" i="4"/>
  <c r="B55" i="9" s="1"/>
  <c r="H44" s="1"/>
  <c r="I89" i="4"/>
  <c r="D93"/>
  <c r="I91"/>
  <c r="G29"/>
  <c r="B81" i="9" s="1"/>
  <c r="D42" l="1"/>
  <c r="D41"/>
  <c r="J107"/>
  <c r="H39"/>
  <c r="J104"/>
  <c r="J109"/>
  <c r="J96"/>
  <c r="F42"/>
  <c r="F41"/>
  <c r="I67"/>
  <c r="L67"/>
  <c r="M67" s="1"/>
  <c r="C67"/>
  <c r="G67" s="1"/>
  <c r="F67"/>
  <c r="D67"/>
  <c r="E67"/>
  <c r="I73"/>
  <c r="C73"/>
  <c r="G73" s="1"/>
  <c r="D73"/>
  <c r="J73" s="1"/>
  <c r="E73"/>
  <c r="L73"/>
  <c r="M73" s="1"/>
  <c r="F73"/>
  <c r="D83"/>
  <c r="C83"/>
  <c r="G83" s="1"/>
  <c r="F83"/>
  <c r="L83"/>
  <c r="M83" s="1"/>
  <c r="I83"/>
  <c r="E83"/>
  <c r="I71"/>
  <c r="F71"/>
  <c r="E71"/>
  <c r="D71"/>
  <c r="J71" s="1"/>
  <c r="C71"/>
  <c r="L71"/>
  <c r="M71" s="1"/>
  <c r="E76"/>
  <c r="F76"/>
  <c r="I76"/>
  <c r="L76"/>
  <c r="M76" s="1"/>
  <c r="C76"/>
  <c r="D76"/>
  <c r="J76" s="1"/>
  <c r="L98"/>
  <c r="M98" s="1"/>
  <c r="D98"/>
  <c r="F98"/>
  <c r="E98"/>
  <c r="I98"/>
  <c r="C98"/>
  <c r="G98" s="1"/>
  <c r="J48" i="4"/>
  <c r="L49"/>
  <c r="C63" i="9"/>
  <c r="I63"/>
  <c r="E63"/>
  <c r="F63"/>
  <c r="D63"/>
  <c r="J63" s="1"/>
  <c r="L63"/>
  <c r="L47" i="4"/>
  <c r="J46"/>
  <c r="C47" i="9"/>
  <c r="M118"/>
  <c r="M109"/>
  <c r="J70"/>
  <c r="G72"/>
  <c r="J112"/>
  <c r="G86"/>
  <c r="G111"/>
  <c r="J92"/>
  <c r="G103"/>
  <c r="G55"/>
  <c r="H40"/>
  <c r="G40" s="1"/>
  <c r="I40" s="1"/>
  <c r="E64"/>
  <c r="F64"/>
  <c r="L64"/>
  <c r="M64" s="1"/>
  <c r="I64"/>
  <c r="D64"/>
  <c r="C64"/>
  <c r="F114"/>
  <c r="L114"/>
  <c r="M114" s="1"/>
  <c r="I114"/>
  <c r="C114"/>
  <c r="E114"/>
  <c r="D114"/>
  <c r="J114" s="1"/>
  <c r="F57"/>
  <c r="D57"/>
  <c r="L57"/>
  <c r="M57" s="1"/>
  <c r="C57"/>
  <c r="G57" s="1"/>
  <c r="E57"/>
  <c r="I57"/>
  <c r="E117"/>
  <c r="D117"/>
  <c r="L117"/>
  <c r="M117" s="1"/>
  <c r="I117"/>
  <c r="F117"/>
  <c r="C117"/>
  <c r="G117" s="1"/>
  <c r="J54" i="4"/>
  <c r="L55"/>
  <c r="L35"/>
  <c r="J34"/>
  <c r="I56" i="9"/>
  <c r="E56"/>
  <c r="D56"/>
  <c r="J56" s="1"/>
  <c r="F56"/>
  <c r="C56"/>
  <c r="L56"/>
  <c r="M56" s="1"/>
  <c r="D116"/>
  <c r="J116" s="1"/>
  <c r="C116"/>
  <c r="L116"/>
  <c r="F116"/>
  <c r="I116"/>
  <c r="E116"/>
  <c r="E54"/>
  <c r="L54"/>
  <c r="M54" s="1"/>
  <c r="F54"/>
  <c r="D54"/>
  <c r="J54" s="1"/>
  <c r="I54"/>
  <c r="C54"/>
  <c r="L81"/>
  <c r="M81" s="1"/>
  <c r="D81"/>
  <c r="J81" s="1"/>
  <c r="I81"/>
  <c r="C81"/>
  <c r="F81"/>
  <c r="E81"/>
  <c r="E100"/>
  <c r="L100"/>
  <c r="M100" s="1"/>
  <c r="C100"/>
  <c r="G100" s="1"/>
  <c r="I100"/>
  <c r="F100"/>
  <c r="D100"/>
  <c r="I99"/>
  <c r="D99"/>
  <c r="J99" s="1"/>
  <c r="C99"/>
  <c r="E99"/>
  <c r="L99"/>
  <c r="M99" s="1"/>
  <c r="F99"/>
  <c r="F94"/>
  <c r="E94"/>
  <c r="C94"/>
  <c r="G94" s="1"/>
  <c r="D94"/>
  <c r="I94"/>
  <c r="L94"/>
  <c r="M94" s="1"/>
  <c r="J42" i="4"/>
  <c r="L43"/>
  <c r="I77" i="9"/>
  <c r="D77"/>
  <c r="C77"/>
  <c r="G77" s="1"/>
  <c r="E77"/>
  <c r="L77"/>
  <c r="M77" s="1"/>
  <c r="F77"/>
  <c r="D44"/>
  <c r="D46" s="1"/>
  <c r="F44"/>
  <c r="E44"/>
  <c r="E46" s="1"/>
  <c r="C44"/>
  <c r="C46" s="1"/>
  <c r="F95"/>
  <c r="D95"/>
  <c r="J95" s="1"/>
  <c r="E95"/>
  <c r="I95"/>
  <c r="C95"/>
  <c r="G95" s="1"/>
  <c r="L95"/>
  <c r="M95" s="1"/>
  <c r="J22" i="4"/>
  <c r="L23"/>
  <c r="L11"/>
  <c r="J10"/>
  <c r="E62" i="9"/>
  <c r="I62"/>
  <c r="D62"/>
  <c r="C62"/>
  <c r="G62" s="1"/>
  <c r="F62"/>
  <c r="L62"/>
  <c r="M62" s="1"/>
  <c r="J38" i="4"/>
  <c r="L39"/>
  <c r="J92"/>
  <c r="L93"/>
  <c r="L74" i="9"/>
  <c r="E74"/>
  <c r="D74"/>
  <c r="J74" s="1"/>
  <c r="C74"/>
  <c r="I74"/>
  <c r="F74"/>
  <c r="L101"/>
  <c r="M101" s="1"/>
  <c r="C101"/>
  <c r="E101"/>
  <c r="F101"/>
  <c r="D101"/>
  <c r="J101" s="1"/>
  <c r="I101"/>
  <c r="D53"/>
  <c r="F53"/>
  <c r="C53"/>
  <c r="L53"/>
  <c r="M53" s="1"/>
  <c r="J52" i="4"/>
  <c r="L53"/>
  <c r="F87" i="9"/>
  <c r="D87"/>
  <c r="C87"/>
  <c r="G87" s="1"/>
  <c r="E87"/>
  <c r="L87"/>
  <c r="M87" s="1"/>
  <c r="I87"/>
  <c r="J70" i="4"/>
  <c r="L71"/>
  <c r="F66" i="9"/>
  <c r="L66"/>
  <c r="M66" s="1"/>
  <c r="I66"/>
  <c r="E66"/>
  <c r="D66"/>
  <c r="C66"/>
  <c r="F80"/>
  <c r="E80"/>
  <c r="C80"/>
  <c r="L80"/>
  <c r="M80" s="1"/>
  <c r="I80"/>
  <c r="D80"/>
  <c r="J80" s="1"/>
  <c r="C42"/>
  <c r="J65"/>
  <c r="G65"/>
  <c r="M116"/>
  <c r="G66"/>
  <c r="M63"/>
  <c r="M74"/>
  <c r="G63"/>
  <c r="G85"/>
  <c r="G59"/>
  <c r="G61"/>
  <c r="J105"/>
  <c r="H45"/>
  <c r="G45" s="1"/>
  <c r="I45" s="1"/>
  <c r="G58"/>
  <c r="J106"/>
  <c r="H42" l="1"/>
  <c r="H41"/>
  <c r="G39"/>
  <c r="H46"/>
  <c r="F47"/>
  <c r="F46"/>
  <c r="D118"/>
  <c r="J53"/>
  <c r="C118"/>
  <c r="H47"/>
  <c r="E53"/>
  <c r="E118" s="1"/>
  <c r="G101"/>
  <c r="J94"/>
  <c r="G116"/>
  <c r="J117"/>
  <c r="G81"/>
  <c r="G80"/>
  <c r="J66"/>
  <c r="J62"/>
  <c r="G99"/>
  <c r="G56"/>
  <c r="G76"/>
  <c r="J98"/>
  <c r="G74"/>
  <c r="G71"/>
  <c r="J87"/>
  <c r="F118"/>
  <c r="G44"/>
  <c r="J77"/>
  <c r="J100"/>
  <c r="G54"/>
  <c r="J57"/>
  <c r="G114"/>
  <c r="G64"/>
  <c r="J83"/>
  <c r="J67"/>
  <c r="G46" l="1"/>
  <c r="G47"/>
  <c r="I47" s="1"/>
  <c r="G42"/>
  <c r="I42" s="1"/>
  <c r="G41"/>
  <c r="J118"/>
  <c r="K47" l="1"/>
  <c r="J42" s="1"/>
  <c r="I46"/>
  <c r="K46" s="1"/>
  <c r="J41" s="1"/>
  <c r="E11"/>
  <c r="D11" s="1"/>
  <c r="K42"/>
  <c r="G53" s="1"/>
  <c r="I41"/>
  <c r="K41" s="1"/>
  <c r="E14" l="1"/>
  <c r="D14" s="1"/>
  <c r="E13"/>
  <c r="D13" s="1"/>
  <c r="E12"/>
  <c r="D12" s="1"/>
  <c r="E10"/>
  <c r="D10" s="1"/>
  <c r="G118"/>
  <c r="I53"/>
  <c r="I118"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Microsoft Office User</author>
  </authors>
  <commentList>
    <comment ref="A104" authorId="0">
      <text>
        <r>
          <rPr>
            <b/>
            <sz val="8"/>
            <color indexed="8"/>
            <rFont val="Tahoma"/>
            <family val="2"/>
            <charset val="238"/>
          </rPr>
          <t xml:space="preserve">Účel úhrady
</t>
        </r>
        <r>
          <rPr>
            <b/>
            <sz val="8"/>
            <color indexed="8"/>
            <rFont val="Tahoma"/>
            <family val="2"/>
            <charset val="238"/>
          </rPr>
          <t xml:space="preserve">
</t>
        </r>
        <r>
          <rPr>
            <sz val="8"/>
            <color indexed="8"/>
            <rFont val="Tahoma"/>
            <family val="2"/>
            <charset val="238"/>
          </rPr>
          <t xml:space="preserve">Vybrať z rozbaľovacieho zoznamu, inak formulár nebude správne vyhodnocovať vyúčtovanie.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Doklady vkladať v poradí jednotlivých účelov a v rámci účelov podľa Popisu úhrady Doklady nevkladať podľa dátumu úhrady, ani podľa abecedy.
</t>
        </r>
      </text>
    </comment>
    <comment ref="B104" authorId="0">
      <text>
        <r>
          <rPr>
            <b/>
            <sz val="8"/>
            <color indexed="8"/>
            <rFont val="Tahoma"/>
            <family val="2"/>
            <charset val="238"/>
          </rPr>
          <t xml:space="preserve">Interné číslo účtovného dokladu
</t>
        </r>
        <r>
          <rPr>
            <b/>
            <sz val="8"/>
            <color indexed="8"/>
            <rFont val="Tahoma"/>
            <family val="2"/>
            <charset val="238"/>
          </rPr>
          <t xml:space="preserve">
</t>
        </r>
        <r>
          <rPr>
            <sz val="8"/>
            <color indexed="8"/>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 ref="B131" authorId="2">
      <text>
        <r>
          <rPr>
            <b/>
            <sz val="10"/>
            <color indexed="8"/>
            <rFont val="Tahoma"/>
            <family val="2"/>
            <charset val="238"/>
          </rPr>
          <t>Microsoft Office User:</t>
        </r>
        <r>
          <rPr>
            <sz val="10"/>
            <color indexed="8"/>
            <rFont val="Tahoma"/>
            <family val="2"/>
            <charset val="238"/>
          </rPr>
          <t xml:space="preserve">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<sst xmlns="http://schemas.openxmlformats.org/spreadsheetml/2006/main" count="4185" uniqueCount="1840">
  <si>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</si>
  <si>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</si>
  <si>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</si>
  <si>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</si>
  <si>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</si>
  <si>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</si>
  <si>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</si>
  <si>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</si>
  <si>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</si>
  <si>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</si>
  <si>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</si>
  <si>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</si>
  <si>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</si>
  <si>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</si>
  <si>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</si>
  <si>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</si>
  <si>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</si>
  <si>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</si>
  <si>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</si>
  <si>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</si>
  <si>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</si>
  <si>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</si>
  <si>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</si>
  <si>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</si>
  <si>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</si>
  <si>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</si>
  <si>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</si>
  <si>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</si>
  <si>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</si>
  <si>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</si>
  <si>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</si>
  <si>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</si>
  <si>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</si>
  <si>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</si>
  <si>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</si>
  <si>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</si>
  <si>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</si>
  <si>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</si>
  <si>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</si>
  <si>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</si>
  <si>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</si>
  <si>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</si>
  <si>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</si>
  <si>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</si>
  <si>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</si>
  <si>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</si>
  <si>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</si>
  <si>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</si>
  <si>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</si>
  <si>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</si>
  <si>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</si>
  <si>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</si>
  <si>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</si>
  <si>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</si>
  <si>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</si>
  <si>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</si>
  <si>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</si>
  <si>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</si>
  <si>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</si>
  <si>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</si>
  <si>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</si>
  <si>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</si>
  <si>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</si>
  <si>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</si>
  <si>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</si>
  <si>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</si>
  <si>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</si>
  <si>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</si>
  <si>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</si>
  <si>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</si>
  <si>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</si>
  <si>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</si>
  <si>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</si>
  <si>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</si>
  <si>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</si>
  <si>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</si>
  <si>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</si>
  <si>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</si>
  <si>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</si>
  <si>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</si>
  <si>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</si>
  <si>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</si>
  <si>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</si>
  <si>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</si>
  <si>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</si>
  <si>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</si>
  <si>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</si>
  <si>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</si>
  <si>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</si>
  <si>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</si>
  <si>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</si>
  <si>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</si>
  <si>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</si>
  <si>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</si>
  <si>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</si>
  <si>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</si>
  <si>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</si>
  <si>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</si>
  <si>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</si>
  <si>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</si>
  <si>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</si>
  <si>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</si>
  <si>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</si>
  <si>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</si>
  <si>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</si>
  <si>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</si>
  <si>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</si>
  <si>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</si>
  <si>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</si>
  <si>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</si>
  <si>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</si>
  <si>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</si>
  <si>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</si>
  <si>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</si>
  <si>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</si>
  <si>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</si>
  <si>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</si>
  <si>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</si>
  <si>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</si>
  <si>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</si>
  <si>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</si>
  <si>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</si>
  <si>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</si>
  <si>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</si>
  <si>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</si>
  <si>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</si>
  <si>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</si>
  <si>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</si>
  <si>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</si>
  <si>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</si>
  <si>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</si>
  <si>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</si>
  <si>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</si>
  <si>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</si>
  <si>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</si>
  <si>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</si>
  <si>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</si>
  <si>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</si>
  <si>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</si>
  <si>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</si>
  <si>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</si>
  <si>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</si>
  <si>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</si>
  <si>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</si>
  <si>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</si>
  <si>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</si>
  <si>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</si>
  <si>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</si>
  <si>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</si>
  <si>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</si>
  <si>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</si>
  <si>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</si>
  <si>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</si>
  <si>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</si>
  <si>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</si>
  <si>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</si>
  <si>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</si>
  <si>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</si>
  <si>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</si>
  <si>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</si>
  <si>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</si>
  <si>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</si>
  <si>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</si>
  <si>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</si>
  <si>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</si>
  <si>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</si>
  <si>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</si>
  <si>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</si>
  <si>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</si>
  <si>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</si>
  <si>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</si>
  <si>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</si>
  <si>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</si>
  <si>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</si>
  <si>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</si>
  <si>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</si>
  <si>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</si>
  <si>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</si>
  <si>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</si>
  <si>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</si>
  <si>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</si>
  <si>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</si>
  <si>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</si>
  <si>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</si>
  <si>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</si>
  <si>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</si>
  <si>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</si>
  <si>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</si>
  <si>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</si>
  <si>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</si>
  <si>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</si>
  <si>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</si>
  <si>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</si>
  <si>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</si>
  <si>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</si>
  <si>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</si>
  <si>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</si>
  <si>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</si>
  <si>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</si>
  <si>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</si>
  <si>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</si>
  <si>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</si>
  <si>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</si>
  <si>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</si>
  <si>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</si>
  <si>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</si>
  <si>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</si>
  <si>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</si>
  <si>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</si>
  <si>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</si>
  <si>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</si>
  <si>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</si>
  <si>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</si>
  <si>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</si>
  <si>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</si>
  <si>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</si>
  <si>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</si>
  <si>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</si>
  <si>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</si>
  <si>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</si>
  <si>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</si>
  <si>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</si>
  <si>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</si>
  <si>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</si>
  <si>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</si>
  <si>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</si>
  <si>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</si>
  <si>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</si>
  <si>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</si>
  <si>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</si>
  <si>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</si>
  <si>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</si>
  <si>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</si>
  <si>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</si>
  <si>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</si>
  <si>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</si>
  <si>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</si>
  <si>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</si>
  <si>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</si>
  <si>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</si>
  <si>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</si>
  <si>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</si>
  <si>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</si>
  <si>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</si>
  <si>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</si>
  <si>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</si>
  <si>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</si>
  <si>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</si>
  <si>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</si>
  <si>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</si>
  <si>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</si>
  <si>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</si>
  <si>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</si>
  <si>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</si>
  <si>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</si>
  <si>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</si>
  <si>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</si>
  <si>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</si>
  <si>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</si>
  <si>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</si>
  <si>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</si>
  <si>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</si>
  <si>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</si>
  <si>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</si>
  <si>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</si>
  <si>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</si>
  <si>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</si>
  <si>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</si>
  <si>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</si>
  <si>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</si>
  <si>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</si>
  <si>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</si>
  <si>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</si>
  <si>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</si>
  <si>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</si>
  <si>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</si>
  <si>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</si>
  <si>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</si>
  <si>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</si>
  <si>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</si>
  <si>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</si>
  <si>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</si>
  <si>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</si>
  <si>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</si>
  <si>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</si>
  <si>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</si>
  <si>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</si>
  <si>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</si>
  <si>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</si>
  <si>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</si>
  <si>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</si>
  <si>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</si>
  <si>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</si>
  <si>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</si>
  <si>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</si>
  <si>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</si>
  <si>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</si>
  <si>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</si>
  <si>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</si>
  <si>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</si>
  <si>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</si>
  <si>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</si>
  <si>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</si>
  <si>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</si>
  <si>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</si>
  <si>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</si>
  <si>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</si>
  <si>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</si>
  <si>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</si>
  <si>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</si>
  <si>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</si>
  <si>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</si>
  <si>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</si>
  <si>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</si>
  <si>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</si>
  <si>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</si>
  <si>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</si>
  <si>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</si>
  <si>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</si>
  <si>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</si>
  <si>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</si>
  <si>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</si>
  <si>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</si>
  <si>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</si>
  <si>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</si>
  <si>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</si>
  <si>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</si>
  <si>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</si>
  <si>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</si>
  <si>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</si>
  <si>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</si>
  <si>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</si>
  <si>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</si>
  <si>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</si>
  <si>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</si>
  <si>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</si>
  <si>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</si>
  <si>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</si>
  <si>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</si>
  <si>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</si>
  <si>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</si>
  <si>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</si>
  <si>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</si>
  <si>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</si>
  <si>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</si>
  <si>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</si>
  <si>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</si>
  <si>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</si>
  <si>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</si>
  <si>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</si>
  <si>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</si>
  <si>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</si>
  <si>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</si>
  <si>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</si>
  <si>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</si>
  <si>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</si>
  <si>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</si>
  <si>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</si>
  <si>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</si>
  <si>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</si>
  <si>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</si>
  <si>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</si>
  <si>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</si>
  <si>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</si>
  <si>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</si>
  <si>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</si>
  <si>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</si>
  <si>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</si>
  <si>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</si>
  <si>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</si>
  <si>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</si>
  <si>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</si>
  <si>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</si>
  <si>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</si>
  <si>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</si>
  <si>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</si>
  <si>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</si>
  <si>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</si>
  <si>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</si>
  <si>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</si>
  <si>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</si>
  <si>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</si>
  <si>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</si>
  <si>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</si>
  <si>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</si>
  <si>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</si>
  <si>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</si>
  <si>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</si>
  <si>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</si>
  <si>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</si>
  <si>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</si>
  <si>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</si>
  <si>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</si>
  <si>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</si>
  <si>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</si>
  <si>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</si>
  <si>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</si>
  <si>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</si>
  <si>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</si>
  <si>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</si>
  <si>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</si>
  <si>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</si>
  <si>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</si>
  <si>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</si>
  <si>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</si>
  <si>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</si>
  <si>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</si>
  <si>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</si>
  <si>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</si>
  <si>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</si>
  <si>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</si>
  <si>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</si>
  <si>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</si>
  <si>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</si>
  <si>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</si>
  <si>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</si>
  <si>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</si>
  <si>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</si>
  <si>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</si>
  <si>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</si>
  <si>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</si>
  <si>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</si>
  <si>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</si>
  <si>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</si>
  <si>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</si>
  <si>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</si>
  <si>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</si>
  <si>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</si>
  <si>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</si>
  <si>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</si>
  <si>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</si>
  <si>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</si>
  <si>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</si>
  <si>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</si>
  <si>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</si>
  <si>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</si>
  <si>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</si>
  <si>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</si>
  <si>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</si>
  <si>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</si>
  <si>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</si>
  <si>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</si>
  <si>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</si>
  <si>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</si>
  <si>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</si>
  <si>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</si>
  <si>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</si>
  <si>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</si>
  <si>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</si>
  <si>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</si>
  <si>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</si>
  <si>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</si>
  <si>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</si>
  <si>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</si>
  <si>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</si>
  <si>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</si>
  <si>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</si>
  <si>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</si>
  <si>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</si>
  <si>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</si>
  <si>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</si>
  <si>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</si>
  <si>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</si>
  <si>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</si>
  <si>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</si>
  <si>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</si>
  <si>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</si>
  <si>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</si>
  <si>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</si>
  <si>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</si>
  <si>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</si>
  <si>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</si>
  <si>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</si>
  <si>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</si>
  <si>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</si>
  <si>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</si>
  <si>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</si>
  <si>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</si>
  <si>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</si>
  <si>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</si>
  <si>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</si>
  <si>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</si>
  <si>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</si>
  <si>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</si>
  <si>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</si>
  <si>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</si>
  <si>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</si>
  <si>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</si>
  <si>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</si>
  <si>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</si>
  <si>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</si>
  <si>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</si>
  <si>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</si>
  <si>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</si>
  <si>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</si>
  <si>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</si>
  <si>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</si>
  <si>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</si>
  <si>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</si>
  <si>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</si>
  <si>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</si>
  <si>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</si>
  <si>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</si>
  <si>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</si>
  <si>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</si>
  <si>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</si>
  <si>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</si>
  <si>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</si>
  <si>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</si>
  <si>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</si>
  <si>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</si>
  <si>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</si>
  <si>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</si>
  <si>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</si>
  <si>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</si>
  <si>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</si>
  <si>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</si>
  <si>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</si>
  <si>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</si>
  <si>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</si>
  <si>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</si>
  <si>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</si>
  <si>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</si>
  <si>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</si>
  <si>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</si>
  <si>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</si>
  <si>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</si>
  <si>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</si>
  <si>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</si>
  <si>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</si>
  <si>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</si>
  <si>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</si>
  <si>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</si>
  <si>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</si>
  <si>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</si>
  <si>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</si>
  <si>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</si>
  <si>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</si>
  <si>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</si>
  <si>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</si>
  <si>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</si>
  <si>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</si>
  <si>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</si>
  <si>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</si>
  <si>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</si>
  <si>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</si>
  <si>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</si>
  <si>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</si>
  <si>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</si>
  <si>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</si>
  <si>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</si>
  <si>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</si>
  <si>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</si>
  <si>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</si>
  <si>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</si>
  <si>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</si>
  <si>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</si>
  <si>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</si>
  <si>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</si>
  <si>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</si>
  <si>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</si>
  <si>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</si>
  <si>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</si>
  <si>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</si>
  <si>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</si>
  <si>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</si>
  <si>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</si>
  <si>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</si>
  <si>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</si>
  <si>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</si>
  <si>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</si>
  <si>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</si>
  <si>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</si>
  <si>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</si>
  <si>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</si>
  <si>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</si>
  <si>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</si>
  <si>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</si>
  <si>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</si>
  <si>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</si>
  <si>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</si>
  <si>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</si>
  <si>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</si>
  <si>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</si>
  <si>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</si>
  <si>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</si>
  <si>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</si>
  <si>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</si>
  <si>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</si>
  <si>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</si>
  <si>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</si>
  <si>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</si>
  <si>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</si>
  <si>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</si>
  <si>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</si>
  <si>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</si>
  <si>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</si>
  <si>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</si>
  <si>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</si>
  <si>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</si>
  <si>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</si>
  <si>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</si>
  <si>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</si>
  <si>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</si>
  <si>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</si>
  <si>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</si>
  <si>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</si>
  <si>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</si>
  <si>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</si>
  <si>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</si>
  <si>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</si>
  <si>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</si>
  <si>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</si>
  <si>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</si>
  <si>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</si>
  <si>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</si>
  <si>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</si>
  <si>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</si>
  <si>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</si>
  <si>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</si>
  <si>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</si>
  <si>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</si>
  <si>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</si>
  <si>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</si>
  <si>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</si>
  <si>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</si>
  <si>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</si>
  <si>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</si>
  <si>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</si>
  <si>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</si>
  <si>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</si>
  <si>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</si>
  <si>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</si>
  <si>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</si>
  <si>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</si>
  <si>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</si>
  <si>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</si>
  <si>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</si>
  <si>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</si>
  <si>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</si>
  <si>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</si>
  <si>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</si>
  <si>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</si>
  <si>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</si>
  <si>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</si>
  <si>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</si>
  <si>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</si>
  <si>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</si>
  <si>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</si>
  <si>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</si>
  <si>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</si>
  <si>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</si>
  <si>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</si>
  <si>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</si>
  <si>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</si>
  <si>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</si>
  <si>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</si>
  <si>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</si>
  <si>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</si>
  <si>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</si>
  <si>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</si>
  <si>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</si>
  <si>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</si>
  <si>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</si>
  <si>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</si>
  <si>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</si>
  <si>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</si>
  <si>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</si>
  <si>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</si>
  <si>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</si>
  <si>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</si>
  <si>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</si>
  <si>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</si>
  <si>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</si>
  <si>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</si>
  <si>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</si>
  <si>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</si>
  <si>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</si>
  <si>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</si>
  <si>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</si>
  <si>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</si>
  <si>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</si>
  <si>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</si>
  <si>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</si>
  <si>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</si>
  <si>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</si>
  <si>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</si>
  <si>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</si>
  <si>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</si>
  <si>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</si>
  <si>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</si>
  <si>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</si>
  <si>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</si>
  <si>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</si>
  <si>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</si>
  <si>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</si>
  <si>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</si>
  <si>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</si>
  <si>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</si>
  <si>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</si>
  <si>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</si>
  <si>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</si>
  <si>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</si>
  <si>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</si>
  <si>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</si>
  <si>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</si>
  <si>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</si>
  <si>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</si>
  <si>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</si>
  <si>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</si>
  <si>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</si>
  <si>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</si>
  <si>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</si>
  <si>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</si>
  <si>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</si>
  <si>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</si>
  <si>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</si>
  <si>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</si>
  <si>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</si>
  <si>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</si>
  <si>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</si>
  <si>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</si>
  <si>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</si>
  <si>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</si>
  <si>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</si>
  <si>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</si>
  <si>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</si>
  <si>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</si>
  <si>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</si>
  <si>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</si>
  <si>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</si>
  <si>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</si>
  <si>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</si>
  <si>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</si>
  <si>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</si>
  <si>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</si>
  <si>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</si>
  <si>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</si>
  <si>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</si>
  <si>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</si>
  <si>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</si>
  <si>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</si>
  <si>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</si>
  <si>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</si>
  <si>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</si>
  <si>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</si>
  <si>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</si>
  <si>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</si>
  <si>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</si>
  <si>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</si>
  <si>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</si>
  <si>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</si>
  <si>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</si>
  <si>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</si>
  <si>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</si>
  <si>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</si>
  <si>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</si>
  <si>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</si>
  <si>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</si>
  <si>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</si>
  <si>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</si>
  <si>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</si>
  <si>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</si>
  <si>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</si>
  <si>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</si>
  <si>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</si>
  <si>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</si>
  <si>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</si>
  <si>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</si>
  <si>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</si>
  <si>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</si>
  <si>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</si>
  <si>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</si>
  <si>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</si>
  <si>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</si>
  <si>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</si>
  <si>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</si>
  <si>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</si>
  <si>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</si>
  <si>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</si>
  <si>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</si>
  <si>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</si>
  <si>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</si>
  <si>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</si>
  <si>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</si>
  <si>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</si>
  <si>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</si>
  <si>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</si>
  <si>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</si>
  <si>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</si>
  <si>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</si>
  <si>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</si>
  <si>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</si>
  <si>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</si>
  <si>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</si>
  <si>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</si>
  <si>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</si>
  <si>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</si>
  <si>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</si>
  <si>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</si>
  <si>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</si>
  <si>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</si>
  <si>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</si>
  <si>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</si>
  <si>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</si>
  <si>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</si>
  <si>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</si>
  <si>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</si>
  <si>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</si>
  <si>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</si>
  <si>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</si>
  <si>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</si>
  <si>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</si>
  <si>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</si>
  <si>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</si>
  <si>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</si>
  <si>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</si>
  <si>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</si>
  <si>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</si>
  <si>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</si>
  <si>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</si>
  <si>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</si>
  <si>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</si>
  <si>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</si>
  <si>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</si>
  <si>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</si>
  <si>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</si>
  <si>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</si>
  <si>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</si>
  <si>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</si>
  <si>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</si>
  <si>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</si>
  <si>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</si>
  <si>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</si>
  <si>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</si>
  <si>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</si>
  <si>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</si>
  <si>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</si>
  <si>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</si>
  <si>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</si>
  <si>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</si>
  <si>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</si>
  <si>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</si>
  <si>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</si>
  <si>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</si>
  <si>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</si>
  <si>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</si>
  <si>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</si>
  <si>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</si>
  <si>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</si>
  <si>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</si>
  <si>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</si>
  <si>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</si>
  <si>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</si>
  <si>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</si>
  <si>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</si>
  <si>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</si>
  <si>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</si>
  <si>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</si>
  <si>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</si>
  <si>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</si>
  <si>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</si>
  <si>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</si>
  <si>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</si>
  <si>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</si>
  <si>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</si>
  <si>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</si>
  <si>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</si>
  <si>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</si>
  <si>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</si>
  <si>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</si>
  <si>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</si>
  <si>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</si>
  <si>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</si>
  <si>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</si>
  <si>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</si>
  <si>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</si>
  <si>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</si>
  <si>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</si>
  <si>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</si>
  <si>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</si>
  <si>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</si>
  <si>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</si>
  <si>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</si>
  <si>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</si>
  <si>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</si>
  <si>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</si>
  <si>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</si>
  <si>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</si>
  <si>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</si>
  <si>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</si>
  <si>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</si>
  <si>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</si>
  <si>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</si>
  <si>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</si>
  <si>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</si>
  <si>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</si>
  <si>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</si>
  <si>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</si>
  <si>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</si>
  <si>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</si>
  <si>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</si>
  <si>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</si>
  <si>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</si>
  <si>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</si>
  <si>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</si>
  <si>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</si>
  <si>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</si>
  <si>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</si>
  <si>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</si>
  <si>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</si>
  <si>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</si>
  <si>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</si>
  <si>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</si>
  <si>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</si>
  <si>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</si>
  <si>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</si>
  <si>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</si>
  <si>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</si>
  <si>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</si>
  <si>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</si>
  <si>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</si>
  <si>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</si>
  <si>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</si>
  <si>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</si>
  <si>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</si>
  <si>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</si>
  <si>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</si>
  <si>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</si>
  <si>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</si>
  <si>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</si>
  <si>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</si>
  <si>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</si>
  <si>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</si>
  <si>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</si>
  <si>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</si>
  <si>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</si>
  <si>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</si>
  <si>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</si>
  <si>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</si>
  <si>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</si>
  <si>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</si>
  <si>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</si>
  <si>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</si>
  <si>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</si>
  <si>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</si>
  <si>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</si>
  <si>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</si>
  <si>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</si>
  <si>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</si>
  <si>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</si>
  <si>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</si>
  <si>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</si>
  <si>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</si>
  <si>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</si>
  <si>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</si>
  <si>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</si>
  <si>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</si>
  <si>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</si>
  <si>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</si>
  <si>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</si>
  <si>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</si>
  <si>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</si>
  <si>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</si>
  <si>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</si>
  <si>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</si>
  <si>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</si>
  <si>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</si>
  <si>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</si>
  <si>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</si>
  <si>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</si>
  <si>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</si>
  <si>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</si>
  <si>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</si>
  <si>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</si>
  <si>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</si>
  <si>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</si>
  <si>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</si>
  <si>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</si>
  <si>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</si>
  <si>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</si>
  <si>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</si>
  <si>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</si>
  <si>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</si>
  <si>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</si>
  <si>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</si>
  <si>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</si>
  <si>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</si>
  <si>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</si>
  <si>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</si>
  <si>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</si>
  <si>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</si>
  <si>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</si>
  <si>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</si>
  <si>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</si>
  <si>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</si>
  <si>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</si>
  <si>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</si>
  <si>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</si>
  <si>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</si>
  <si>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</si>
  <si>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</si>
  <si>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</si>
  <si>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</si>
  <si>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</si>
  <si>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</si>
  <si>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</si>
  <si>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</si>
  <si>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</si>
  <si>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</si>
  <si>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</si>
  <si>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</si>
  <si>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</si>
  <si>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</si>
  <si>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</si>
  <si>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</si>
  <si>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</si>
  <si>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</si>
  <si>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</si>
  <si>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</si>
  <si>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</si>
  <si>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</si>
  <si>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</si>
  <si>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</si>
  <si>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</si>
  <si>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</si>
  <si>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</si>
  <si>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</si>
  <si>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</si>
  <si>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</si>
  <si>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</si>
  <si>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</si>
  <si>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</si>
  <si>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</si>
  <si>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</si>
  <si>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</si>
  <si>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</si>
  <si>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</si>
  <si>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</si>
  <si>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</si>
  <si>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</si>
  <si>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</si>
  <si>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</si>
  <si>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</si>
  <si>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</si>
  <si>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</si>
  <si>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</si>
  <si>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</si>
  <si>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</si>
  <si>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</si>
  <si>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</si>
  <si>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</si>
  <si>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</si>
  <si>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</si>
  <si>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</si>
  <si>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</si>
  <si>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</si>
  <si>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</si>
  <si>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</si>
  <si>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</si>
  <si>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</si>
  <si>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</si>
  <si>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</si>
  <si>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</si>
  <si>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</si>
  <si>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</si>
  <si>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</si>
  <si>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</si>
  <si>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</si>
  <si>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</si>
  <si>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</si>
  <si>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</si>
  <si>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</si>
  <si>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</si>
  <si>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</si>
  <si>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</si>
  <si>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</si>
  <si>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</si>
  <si>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</si>
  <si>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</si>
  <si>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</si>
  <si>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</si>
  <si>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</si>
  <si>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</si>
  <si>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</si>
  <si>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</si>
  <si>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</si>
  <si>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</si>
  <si>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</si>
  <si>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</si>
  <si>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</si>
  <si>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</si>
  <si>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</si>
  <si>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</si>
  <si>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</si>
  <si>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</si>
  <si>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</si>
  <si>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</si>
  <si>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</si>
  <si>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</si>
  <si>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</si>
  <si>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</si>
  <si>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</si>
  <si>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</si>
  <si>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</si>
  <si>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</si>
  <si>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</si>
  <si>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</si>
  <si>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</si>
  <si>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</si>
  <si>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</si>
  <si>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</si>
  <si>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</si>
  <si>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</si>
  <si>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</si>
  <si>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</si>
  <si>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</si>
  <si>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</si>
  <si>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</si>
  <si>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</si>
  <si>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</si>
  <si>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</si>
  <si>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</si>
  <si>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</si>
  <si>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</si>
  <si>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</si>
  <si>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</si>
  <si>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</si>
  <si>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</si>
  <si>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</si>
  <si>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</si>
  <si>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</si>
  <si>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</si>
  <si>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</si>
  <si>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</si>
  <si>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</si>
  <si>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</si>
  <si>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</si>
  <si>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</si>
  <si>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</si>
  <si>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</si>
  <si>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</si>
  <si>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</si>
  <si>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</si>
  <si>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</si>
  <si>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</si>
  <si>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</si>
  <si>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</si>
  <si>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</si>
  <si>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</si>
  <si>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</si>
  <si>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</si>
  <si>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</si>
  <si>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</si>
  <si>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</si>
  <si>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</si>
  <si>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</si>
  <si>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</si>
  <si>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</si>
  <si>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</si>
  <si>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</si>
  <si>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</si>
  <si>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</si>
  <si>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</si>
  <si>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</si>
  <si>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</si>
  <si>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</si>
  <si>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</si>
  <si>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</si>
  <si>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</si>
  <si>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</si>
  <si>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</si>
  <si>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</si>
  <si>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</si>
  <si>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</si>
  <si>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</si>
  <si>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</si>
  <si>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</si>
  <si>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</si>
  <si>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</si>
  <si>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</si>
  <si>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</si>
  <si>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</si>
  <si>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</si>
  <si>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</si>
  <si>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</si>
  <si>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</si>
  <si>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</si>
  <si>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</si>
  <si>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</si>
  <si>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</si>
  <si>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</si>
  <si>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</si>
  <si>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</si>
  <si>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</si>
  <si>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</si>
  <si>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</si>
  <si>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</si>
  <si>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</si>
  <si>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</si>
  <si>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</si>
  <si>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</si>
  <si>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</si>
  <si>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</si>
  <si>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</si>
  <si>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</si>
  <si>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</si>
  <si>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</si>
  <si>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</si>
  <si>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</si>
  <si>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</si>
  <si>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</si>
  <si>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</si>
  <si>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</si>
  <si>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</si>
  <si>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</si>
  <si>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</si>
  <si>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</si>
  <si>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</si>
  <si>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</si>
  <si>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</si>
  <si>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</si>
  <si>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</si>
  <si>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</si>
  <si>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</si>
  <si>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</si>
  <si>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</si>
  <si>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</si>
  <si>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</si>
  <si>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</si>
  <si>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</si>
  <si>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</si>
  <si>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</si>
  <si>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</si>
  <si>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</si>
  <si>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</si>
  <si>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</si>
  <si>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</si>
  <si>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</si>
  <si>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</si>
  <si>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</si>
  <si>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</si>
  <si>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</si>
  <si>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</si>
  <si>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</si>
  <si>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</si>
  <si>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</si>
  <si>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</si>
  <si>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</si>
  <si>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</si>
  <si>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</si>
  <si>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</si>
  <si>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</si>
  <si>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</si>
  <si>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</si>
  <si>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</si>
  <si>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</si>
  <si>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</si>
  <si>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</si>
  <si>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</si>
  <si>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</si>
  <si>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</si>
  <si>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</si>
  <si>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</si>
  <si>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</si>
  <si>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</si>
  <si>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</si>
  <si>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</si>
  <si>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</si>
  <si>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</si>
  <si>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</si>
  <si>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</si>
  <si>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</si>
  <si>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</si>
  <si>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</si>
  <si>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</si>
  <si>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</si>
  <si>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</si>
  <si>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</si>
  <si>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</si>
  <si>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</si>
  <si>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</si>
  <si>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</si>
  <si>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</si>
  <si>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</si>
  <si>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</si>
  <si>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</si>
  <si>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</si>
  <si>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</si>
  <si>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</si>
  <si>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</si>
  <si>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</si>
  <si>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</si>
  <si>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</si>
  <si>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</si>
  <si>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</si>
  <si>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</si>
  <si>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</si>
  <si>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</si>
  <si>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</si>
  <si>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</si>
  <si>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</si>
  <si>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</si>
  <si>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</si>
  <si>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</si>
  <si>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</si>
  <si>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</si>
  <si>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</si>
  <si>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</si>
  <si>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</si>
  <si>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</si>
  <si>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</si>
  <si>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</si>
  <si>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</si>
  <si>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</si>
  <si>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</si>
  <si>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</si>
  <si>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</si>
  <si>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</si>
  <si>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</si>
  <si>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</si>
  <si>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</si>
  <si>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</si>
  <si>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</si>
  <si>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</si>
  <si>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</si>
  <si>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</si>
  <si>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</si>
  <si>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</si>
  <si>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</si>
  <si>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</si>
  <si>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</si>
  <si>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</si>
  <si>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</si>
  <si>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</si>
  <si>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</si>
  <si>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</si>
  <si>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</si>
  <si>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</si>
  <si>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</si>
  <si>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</si>
  <si>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</si>
  <si>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</si>
  <si>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</si>
  <si>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</si>
  <si>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</si>
  <si>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</si>
  <si>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</si>
  <si>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</si>
  <si>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</si>
  <si>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</si>
  <si>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</si>
  <si>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</si>
  <si>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</si>
  <si>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</si>
  <si>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</si>
  <si>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</si>
  <si>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</si>
  <si>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</si>
  <si>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</si>
  <si>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</si>
  <si>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</si>
  <si>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</si>
  <si>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</si>
  <si>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</si>
  <si>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</si>
  <si>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</si>
  <si>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</si>
  <si>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</si>
  <si>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</si>
  <si>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</si>
  <si>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</si>
  <si>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</si>
  <si>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</si>
  <si>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</si>
  <si>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</si>
  <si>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</si>
  <si>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</si>
  <si>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</si>
  <si>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</si>
  <si>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</si>
  <si>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</si>
  <si>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</si>
  <si>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</si>
  <si>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</si>
  <si>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</si>
  <si>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</si>
  <si>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</si>
  <si>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</si>
  <si>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</si>
  <si>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</si>
  <si>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</si>
  <si>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</si>
  <si>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</si>
  <si>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</si>
  <si>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</si>
  <si>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</si>
  <si>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</si>
  <si>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</si>
  <si>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</si>
  <si>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</si>
  <si>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</si>
  <si>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</si>
  <si>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</si>
  <si>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</si>
  <si>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</si>
  <si>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</si>
  <si>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</si>
  <si>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</si>
  <si>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</si>
  <si>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</si>
  <si>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</si>
  <si>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</si>
  <si>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</si>
  <si>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</si>
  <si>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</si>
  <si>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</si>
  <si>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</si>
  <si>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</si>
  <si>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</si>
  <si>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</si>
  <si>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</si>
  <si>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</si>
  <si>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</si>
  <si>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</si>
  <si>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</si>
  <si>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</si>
  <si>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</si>
  <si>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</si>
  <si>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</si>
  <si>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</si>
  <si>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</si>
  <si>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</si>
  <si>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</si>
  <si>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</si>
  <si>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</si>
  <si>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</si>
  <si>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</si>
  <si>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</si>
  <si>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</si>
  <si>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</si>
  <si>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</si>
  <si>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</si>
  <si>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</si>
  <si>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</si>
  <si>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</si>
  <si>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</si>
  <si>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</si>
  <si>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</si>
  <si>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</si>
  <si>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</si>
  <si>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</si>
  <si>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</si>
  <si>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</si>
  <si>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</si>
  <si>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</si>
  <si>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</si>
  <si>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</si>
  <si>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</si>
  <si>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</si>
  <si>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</si>
  <si>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</si>
  <si>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</si>
  <si>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</si>
  <si>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</si>
  <si>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</si>
  <si>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</si>
  <si>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</si>
  <si>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</si>
  <si>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</si>
  <si>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</si>
  <si>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</si>
  <si>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</si>
  <si>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</si>
  <si>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</si>
  <si>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</si>
  <si>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</si>
  <si>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</si>
  <si>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</si>
  <si>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</si>
  <si>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</si>
  <si>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</si>
  <si>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</si>
  <si>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</si>
  <si>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</si>
  <si>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</si>
  <si>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</si>
  <si>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</si>
  <si>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</si>
  <si>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</si>
  <si>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</si>
  <si>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</si>
  <si>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</si>
  <si>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</si>
  <si>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</si>
  <si>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</si>
  <si>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</si>
  <si>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</si>
  <si>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</si>
  <si>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</si>
  <si>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</si>
  <si>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</si>
  <si>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</si>
  <si>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</si>
  <si>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</si>
  <si>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</si>
  <si>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</si>
  <si>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</si>
  <si>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</si>
  <si>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</si>
  <si>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</si>
  <si>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</si>
  <si>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</si>
  <si>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</si>
  <si>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</si>
  <si>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</si>
  <si>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</si>
  <si>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</si>
  <si>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</si>
  <si>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</si>
  <si>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</si>
  <si>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</si>
  <si>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</si>
  <si>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</si>
  <si>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</si>
  <si>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</si>
  <si>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</si>
  <si>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</si>
  <si>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</si>
  <si>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</si>
  <si>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</si>
  <si>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</si>
  <si>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</si>
  <si>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</si>
  <si>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</si>
  <si>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</si>
  <si>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</si>
  <si>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</si>
  <si>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</si>
  <si>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</si>
  <si>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</si>
  <si>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</si>
  <si>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</si>
  <si>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</si>
  <si>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</si>
  <si>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</si>
  <si>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</si>
  <si>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</si>
  <si>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</si>
  <si>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</si>
  <si>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</si>
  <si>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</si>
  <si>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</si>
  <si>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</si>
  <si>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</si>
  <si>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</si>
  <si>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</si>
  <si>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</si>
  <si>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</si>
  <si>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</si>
  <si>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</si>
  <si>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</si>
  <si>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</si>
  <si>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</si>
  <si>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</si>
  <si>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</si>
  <si>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</si>
  <si>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</si>
  <si>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</si>
  <si>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</si>
  <si>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</si>
  <si>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</si>
  <si>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</si>
  <si>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</si>
  <si>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</si>
  <si>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</si>
  <si>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</si>
  <si>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</si>
  <si>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</si>
  <si>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</si>
  <si>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</si>
  <si>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</si>
  <si>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</si>
  <si>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</si>
  <si>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</si>
  <si>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</si>
  <si>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</si>
  <si>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</si>
  <si>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</si>
  <si>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</si>
  <si>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</si>
  <si>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</si>
  <si>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</si>
  <si>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</si>
  <si>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</si>
  <si>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</si>
  <si>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</si>
  <si>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</si>
  <si>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</si>
  <si>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</si>
  <si>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</si>
  <si>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</si>
  <si>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</si>
  <si>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</si>
  <si>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</si>
  <si>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</si>
  <si>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</si>
  <si>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</si>
  <si>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</si>
  <si>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</si>
  <si>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</si>
  <si>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</si>
  <si>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</si>
  <si>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</si>
  <si>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</si>
  <si>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</si>
  <si>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</si>
  <si>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</si>
  <si>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</si>
  <si>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</si>
  <si>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</si>
  <si>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</si>
  <si>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</si>
  <si>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</si>
  <si>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</si>
  <si>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</si>
  <si>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</si>
  <si>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</si>
  <si>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</si>
  <si>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</si>
  <si>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</si>
  <si>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</si>
  <si>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</si>
  <si>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</si>
  <si>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</si>
  <si>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</si>
  <si>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</si>
  <si>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</si>
  <si>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</si>
  <si>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</si>
  <si>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</si>
  <si>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</si>
  <si>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</si>
  <si>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</si>
  <si>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</si>
  <si>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</si>
  <si>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</si>
  <si>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</si>
  <si>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</si>
  <si>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</si>
  <si>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</si>
  <si>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</si>
  <si>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</si>
  <si>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</si>
  <si>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</si>
  <si>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</si>
  <si>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</si>
  <si>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</si>
  <si>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</si>
  <si>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</si>
  <si>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</si>
  <si>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</si>
  <si>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</si>
  <si>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</si>
  <si>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</si>
  <si>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</si>
  <si>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</si>
  <si>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</si>
  <si>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</si>
  <si>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</si>
  <si>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</si>
  <si>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</si>
  <si>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</si>
  <si>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</si>
  <si>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</si>
  <si>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</si>
  <si>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</si>
  <si>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</si>
  <si>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</si>
  <si>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</si>
  <si>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</si>
  <si>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</si>
  <si>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</si>
  <si>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</si>
  <si>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</si>
  <si>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</si>
  <si>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</si>
  <si>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</si>
  <si>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</si>
  <si>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</si>
  <si>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</si>
  <si>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</si>
  <si>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</si>
  <si>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</si>
  <si>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</si>
  <si>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</si>
  <si>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</si>
  <si>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</si>
  <si>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</si>
  <si>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</si>
  <si>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</si>
  <si>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</si>
  <si>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</si>
  <si>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</si>
  <si>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</si>
  <si>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</si>
  <si>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</si>
  <si>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</si>
  <si>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</si>
  <si>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</si>
  <si>
    <t>BV/4</t>
  </si>
  <si>
    <t>FA 20211068</t>
  </si>
  <si>
    <t>Platba za celoročný webhosting- oficiálne webové sídlo SAK</t>
  </si>
  <si>
    <t>45374490</t>
  </si>
  <si>
    <t>GLOBEWARE,s.r.o, Hviezdoslavova 68, 95301, Zlaté Moravce</t>
  </si>
  <si>
    <t>Poplatok za mesačné  vedenie bankového účtu</t>
  </si>
  <si>
    <t>31575951</t>
  </si>
  <si>
    <t xml:space="preserve"> Prima Banka, Hodžova 11, 01011 Žilina</t>
  </si>
  <si>
    <t>VPD1</t>
  </si>
  <si>
    <t>Č.B 7166</t>
  </si>
  <si>
    <t xml:space="preserve">Zabezpečenie občerstvenia a pitného režimu pre potreby  Slovenského pohára v korfbale. Outdoorový turnaj. Miesto konania -Prievidza, školský-športový areál S.Chalupku, Počet účastníkov - 112 hráčov, 11 trénerov. </t>
  </si>
  <si>
    <t>35790164</t>
  </si>
  <si>
    <t>Kaufland SR, Trnavská cesta 41/A, 83104 Bratislava</t>
  </si>
  <si>
    <t>VPD/2</t>
  </si>
  <si>
    <t>Č.B 4573</t>
  </si>
  <si>
    <t>VPD/3</t>
  </si>
  <si>
    <t>Č.B. 5038,5039</t>
  </si>
  <si>
    <t>VPD/4</t>
  </si>
  <si>
    <t>Č.B. 5219</t>
  </si>
  <si>
    <t>VPD/5</t>
  </si>
  <si>
    <t>Č.B.6135</t>
  </si>
  <si>
    <t>VPD/6</t>
  </si>
  <si>
    <t>Č.B.10646</t>
  </si>
  <si>
    <t>31321828</t>
  </si>
  <si>
    <t>Tesco, Cesta na Senec 2, 82104 Bratislava</t>
  </si>
  <si>
    <t>VPD 7</t>
  </si>
  <si>
    <t>VPD/7</t>
  </si>
  <si>
    <t>Zabezpečenie prepravy mládežníckych družstiev pre potreby  Slovenského pohára v korfbale. Outdoorový turnaj. Miesto konania -Prievidza, školský-športový areál S.Chalupku, Počet účastníkov - 112 hráčov, 11 trénerov. Trasa Nitra- Prievidza a späť</t>
  </si>
  <si>
    <t>43910661</t>
  </si>
  <si>
    <t>NitraBus, Štefániková 4, 94901 Nitra</t>
  </si>
  <si>
    <t>BV/5</t>
  </si>
  <si>
    <t>FA 2021_002</t>
  </si>
  <si>
    <t>Zabezpečenie ubytovania   pre 4. ročník celo-slovenského letného korfbalového sústredenia SKALKA 2O21 pre mládež vo veku 11-18 rokov . Úhrada depozitu na ubytovanie a stravovanie.  Miesto konania- Skalka pri Kremnici. Počet účastníkov 55 detí, 7 trénerov. Termín konania August 2O21 .</t>
  </si>
  <si>
    <t>44001941</t>
  </si>
  <si>
    <t>CAL,s.r.o, Námestie slobody 6208/4,97401 Banská Bystrica</t>
  </si>
  <si>
    <t>FA210022</t>
  </si>
  <si>
    <t>Zabezpečenie cien a trofejí pre potreby organizácie Slovenského pohára v korfbale. Outdoorový turnaj. Miesto konania -Prievidza, školský-športový areál S.Chalupku, Počet účastníkov - 112 hráčov, 11 trénerov.</t>
  </si>
  <si>
    <t>36332704</t>
  </si>
  <si>
    <t>Forbart,s.r.o, Necpalská 16, 97101 Prievidza</t>
  </si>
  <si>
    <t>VPD/8</t>
  </si>
  <si>
    <t>Č.B.63</t>
  </si>
  <si>
    <t>00169005</t>
  </si>
  <si>
    <t>COOP Jednota, A.Hlinku I/437, 97168 Prievidza</t>
  </si>
  <si>
    <t>VPD/9</t>
  </si>
  <si>
    <t>Č.B 416</t>
  </si>
  <si>
    <t>Tréningový korfbalový kemp vo vekovej kategórii do 15 rokov. Miesto konania -Prievdza. Termín konania-18-19.6.2021. Počet účastníkov 18 hráčov, 5 trénerov. Zabepečenie občerstvenia a pitného režimu počas konania kempu</t>
  </si>
  <si>
    <t>VPD/10</t>
  </si>
  <si>
    <t>Č.B.648</t>
  </si>
  <si>
    <t>VPD/11</t>
  </si>
  <si>
    <t>Č.B.294</t>
  </si>
  <si>
    <t>VPD/12</t>
  </si>
  <si>
    <t>Č.B.680</t>
  </si>
  <si>
    <t>VPD/13</t>
  </si>
  <si>
    <t xml:space="preserve">Č.B.305 </t>
  </si>
  <si>
    <t>Tréningový korfbalový kemp vo vekovej kategórii do 15 rokov. Miesto konania -Prievdza. Termín konania-18-19.6.2021. Počet účastníkov 18 hráčov, 5 trénerov. Úhrada vstupného  počas konania kempu</t>
  </si>
  <si>
    <t>35674148</t>
  </si>
  <si>
    <t>BUH,s.r.o, Ulica stavbáriv 21, 97101 Prievidza</t>
  </si>
  <si>
    <t>VPD/14</t>
  </si>
  <si>
    <t>Č.B.2649</t>
  </si>
  <si>
    <t>46258621</t>
  </si>
  <si>
    <t>AER.COM,s.r.o, Štefánika 11ž/2, 97101 Prievidza</t>
  </si>
  <si>
    <t>VPD/15</t>
  </si>
  <si>
    <t>Č.B.202106/00927</t>
  </si>
  <si>
    <t>Zabezpečenie nákupu lekárskych a medicínskych potrieb pre potreby medzinárodného turnaja mládeže v kategórii do 15 a 19 rokov. Miesto konania- Dunakerzsi, O1-O3.O7. Počet účastníkov 36hráčov, 6 trénerov</t>
  </si>
  <si>
    <t>00627761</t>
  </si>
  <si>
    <t>PharmDr Prekop, Lekáreň Zapotôčky, Bednára 21/9, 97101 Prievidza</t>
  </si>
  <si>
    <t>VPD/16</t>
  </si>
  <si>
    <t>Č.B.1853</t>
  </si>
  <si>
    <t>17335795</t>
  </si>
  <si>
    <t>NsP v Bojniciach, Nemocničná 2,97201 Bojnice</t>
  </si>
  <si>
    <t>VPD/17</t>
  </si>
  <si>
    <t>Č.B.202106/01913</t>
  </si>
  <si>
    <t>52887863</t>
  </si>
  <si>
    <t>SOFI-MED,s.r.o, Hlavná 6/432, 97226 Nitrianske Rudno</t>
  </si>
  <si>
    <t>VPD/18</t>
  </si>
  <si>
    <t>Č.B.8115</t>
  </si>
  <si>
    <t>Zabezpečenie občerstvenia pre potreby medzinárodného turnaja mládeže v kategórii do 15 a 19 rokov. Miesto konania- Dunakerzsi, O1-O3.O7. Počet účastníkov 36hráčov, 6 trénerov</t>
  </si>
  <si>
    <t>VPD/19</t>
  </si>
  <si>
    <t>Č.B.4267</t>
  </si>
  <si>
    <t>Zabezpečenie stravovania pre potreby medzinárodného turnaja mládeže v kategórii do 15 a 19 rokov. Miesto konania- Dunakerzsi, O1-O3.O7. Počet účastníkov 36hráčov, 6 trénerov</t>
  </si>
  <si>
    <t>45952671</t>
  </si>
  <si>
    <t>METRO, Cash and carry, s.r.o, Senecká cesta 1881, 90028 Ivanka pri Dunaji</t>
  </si>
  <si>
    <t>BV/6</t>
  </si>
  <si>
    <t>VPD/20</t>
  </si>
  <si>
    <t>Č.B.11</t>
  </si>
  <si>
    <t>Zabezpečenie prezentačných predmetov  pre potreby medzinárodného turnaja mládeže v kategórii do 15 a 19 rokov. Miesto konania- Dunakerzsi, O1-O3.O7. Počet účastníkov 36hráčov, 6 trénerov</t>
  </si>
  <si>
    <t>00308307</t>
  </si>
  <si>
    <t>Mesto Nitra, Štefánikova 60, 949 01 Nitra</t>
  </si>
  <si>
    <t>VPD/21</t>
  </si>
  <si>
    <t>Č.B.202107/00233</t>
  </si>
  <si>
    <t>33111553</t>
  </si>
  <si>
    <t>Peter Bielik, BIETA-ESPRESSO, Kalvárenska 3, 936 01 Šahy</t>
  </si>
  <si>
    <t>VPD/22</t>
  </si>
  <si>
    <t>FA 31960668</t>
  </si>
  <si>
    <t>Platba za úhradu štartovných, akreditačných a epidemiologických poplatkov  pre potreby medzinárodného turnaja mládeže v kategórii do 15 a 19 rokov. Miesto konania- Dunakerzsi, O1-O3.O7. Počet účastníkov 36hráčov, 6 trénerov</t>
  </si>
  <si>
    <t>nemá</t>
  </si>
  <si>
    <t>MKS 2000- SZENTENDRE, Kadarka 48, Hungarian Korfball Federation</t>
  </si>
  <si>
    <t>BV/7</t>
  </si>
  <si>
    <t>HKA2O21-4</t>
  </si>
  <si>
    <t>Platba za úhradu ubytovania a stravovacích poplatkov  pre potreby medzinárodného turnaja mládeže v kategórii do 15 a 19 rokov. Miesto konania- Dunakerzsi, O1-O3.O7. Počet účastníkov 36hráčov, 6 trénerov</t>
  </si>
  <si>
    <t>VPD/23</t>
  </si>
  <si>
    <t>FA 1210020</t>
  </si>
  <si>
    <t>Tréningový korfbalový kemp vo vekovej kategórii do 15 rokov. Miesto konania -Prievdza. Termín konania-18-19.6.2021. Počet účastníkov 18 hráčov, 5 trénerov. Zabepečenie ubytovania s raňajkami počas konania kempu</t>
  </si>
  <si>
    <t>46736212</t>
  </si>
  <si>
    <t>MI-s.r.o, Poruba 38,97211 Poruba</t>
  </si>
  <si>
    <t>VPD/24</t>
  </si>
  <si>
    <t>Č.B.0008</t>
  </si>
  <si>
    <t>Seniorská reprezentácia SR- tréningový prípravný kemp. Miesto konania- Nitra. Dátum 08.07.21- 9.7.2021. Počet účastníkov 22 hráčov, 4 tréneri. Zabezpečenie ubytovania pre potreby tréningového kempu reprezentácie</t>
  </si>
  <si>
    <t>00157716</t>
  </si>
  <si>
    <t>UKF Nitra, Tr. A.Hlinku1, 94974 Nitra</t>
  </si>
  <si>
    <t>VPD/25</t>
  </si>
  <si>
    <t>Č.B.820</t>
  </si>
  <si>
    <t>Seniorská reprezentácia SR- tréningový prípravný kemp. Miesto konania- Nitra. Dátum 08.07.21- 9.7.2021. Počet účastníkov 22 hráčov, 4 tréneri. Zabezpečenie stravovania pre potreby tréningového kempu reprezentácie</t>
  </si>
  <si>
    <t>53602901</t>
  </si>
  <si>
    <t>Hoffer SK, Hlohovecká cesta 748,95142 Zbehy</t>
  </si>
  <si>
    <t>VPD/26</t>
  </si>
  <si>
    <t>Č.B.002</t>
  </si>
  <si>
    <t>Seniorská reprezentácia SR- tréningový prípravný kemp. Miesto konania- Nitra. Dátum 08.07.21- 9.7.2021. Počet účastníkov 22 hráčov, 4 tréneri. Zabezpečenie prenájmu športovej halypre potreby tréningového kempu reprezentácie</t>
  </si>
  <si>
    <t>VPD/27</t>
  </si>
  <si>
    <t>Č.B.862</t>
  </si>
  <si>
    <t>VPD/28</t>
  </si>
  <si>
    <t>FA 2180103</t>
  </si>
  <si>
    <t>Tréningový korfbalový kemp vo vekovej kategórii do 15 rokov. Miesto konania -Prievdza. Termín konania-18-19.6.2021. Počet účastníkov 18 hráčov, 5 trénerov. Zabepečenie prenájmu športovej haly v Prievidzi počas konania kempu</t>
  </si>
  <si>
    <t>31579183</t>
  </si>
  <si>
    <t>TSMPD, Prievidza,s.r.o, Mariánska 17, 97101 Prievidza</t>
  </si>
  <si>
    <t>VPD/29</t>
  </si>
  <si>
    <t>FA2021027</t>
  </si>
  <si>
    <t>Zabezpečenie prepravy mládežníckych družstiev pre potreby  medzinárodneho turnaja v korfbale</t>
  </si>
  <si>
    <t>47127716</t>
  </si>
  <si>
    <t>DPP Briatka,s.r.o,Šoltésovej 971/36, 97271 Novákay</t>
  </si>
</sst>
</file>

<file path=xl/styles.xml><?xml version="1.0" encoding="utf-8"?>
<styleSheet xmlns="http://schemas.openxmlformats.org/spreadsheetml/2006/main">
  <numFmts count="2">
    <numFmt numFmtId="175" formatCode="dd/mm/yy;@"/>
    <numFmt numFmtId="176" formatCode="dd/mm/yyyy;@"/>
  </numFmts>
  <fonts count="8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8"/>
      <color indexed="8"/>
      <name val="Tahoma"/>
      <family val="2"/>
      <charset val="238"/>
    </font>
    <font>
      <sz val="8"/>
      <color indexed="8"/>
      <name val="Tahoma"/>
      <family val="2"/>
      <charset val="238"/>
    </font>
    <font>
      <b/>
      <sz val="10"/>
      <color indexed="8"/>
      <name val="Tahoma"/>
      <family val="2"/>
      <charset val="238"/>
    </font>
    <font>
      <sz val="10"/>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rgb="FFFFFFCC"/>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4" fillId="0" borderId="0" applyNumberFormat="0" applyFill="0" applyBorder="0" applyAlignment="0" applyProtection="0"/>
    <xf numFmtId="0" fontId="7" fillId="0" borderId="0"/>
    <xf numFmtId="0" fontId="7" fillId="0" borderId="0"/>
    <xf numFmtId="0" fontId="55" fillId="0" borderId="0"/>
    <xf numFmtId="0" fontId="53" fillId="0" borderId="0"/>
    <xf numFmtId="0" fontId="7" fillId="0" borderId="0"/>
    <xf numFmtId="0" fontId="20" fillId="0" borderId="0"/>
    <xf numFmtId="0" fontId="56" fillId="0" borderId="0"/>
  </cellStyleXfs>
  <cellXfs count="396">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6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6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3" fillId="5" borderId="0" xfId="2" applyFont="1" applyFill="1" applyBorder="1" applyAlignment="1">
      <alignment vertical="top" wrapText="1"/>
    </xf>
    <xf numFmtId="0" fontId="63" fillId="5" borderId="0" xfId="2"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7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7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3" fillId="14" borderId="1" xfId="5" applyNumberFormat="1" applyFont="1" applyFill="1" applyBorder="1" applyAlignment="1">
      <alignment horizontal="center" vertical="center" wrapText="1"/>
    </xf>
    <xf numFmtId="49" fontId="59" fillId="5" borderId="1" xfId="5" applyNumberFormat="1" applyFont="1" applyFill="1" applyBorder="1" applyAlignment="1">
      <alignment vertical="top"/>
    </xf>
    <xf numFmtId="0" fontId="59" fillId="0" borderId="1" xfId="0" applyFont="1" applyBorder="1" applyAlignment="1">
      <alignment vertical="top"/>
    </xf>
    <xf numFmtId="0" fontId="73" fillId="14" borderId="1" xfId="5" applyFont="1" applyFill="1" applyBorder="1" applyAlignment="1">
      <alignment horizontal="center" vertical="center" wrapText="1"/>
    </xf>
    <xf numFmtId="0" fontId="59" fillId="5" borderId="1" xfId="5" applyFont="1" applyFill="1" applyBorder="1" applyAlignment="1">
      <alignment vertical="top"/>
    </xf>
    <xf numFmtId="3" fontId="73" fillId="14" borderId="1" xfId="5" applyNumberFormat="1" applyFont="1" applyFill="1" applyBorder="1" applyAlignment="1">
      <alignment horizontal="center" vertical="center" wrapText="1"/>
    </xf>
    <xf numFmtId="9" fontId="73" fillId="14" borderId="1" xfId="5" applyNumberFormat="1" applyFont="1" applyFill="1" applyBorder="1" applyAlignment="1">
      <alignment horizontal="center" vertical="center" wrapText="1"/>
    </xf>
    <xf numFmtId="3" fontId="59" fillId="5" borderId="1" xfId="5" applyNumberFormat="1" applyFont="1" applyFill="1" applyBorder="1" applyAlignment="1">
      <alignment vertical="top"/>
    </xf>
    <xf numFmtId="9" fontId="59" fillId="5" borderId="1" xfId="5" applyNumberFormat="1" applyFont="1" applyFill="1" applyBorder="1" applyAlignment="1">
      <alignment vertical="top"/>
    </xf>
    <xf numFmtId="0" fontId="5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9" fillId="5" borderId="1" xfId="5" applyNumberFormat="1" applyFont="1" applyFill="1" applyBorder="1" applyAlignment="1"/>
    <xf numFmtId="49" fontId="59" fillId="5" borderId="0" xfId="5" applyNumberFormat="1" applyFont="1" applyFill="1" applyAlignment="1"/>
    <xf numFmtId="0" fontId="59" fillId="5" borderId="0" xfId="5" applyFont="1" applyFill="1" applyAlignment="1"/>
    <xf numFmtId="0" fontId="59" fillId="5" borderId="1" xfId="5" applyFont="1" applyFill="1" applyBorder="1" applyAlignment="1"/>
    <xf numFmtId="3" fontId="59" fillId="0" borderId="1" xfId="5" applyNumberFormat="1" applyFont="1" applyFill="1" applyBorder="1" applyAlignment="1"/>
    <xf numFmtId="3" fontId="59" fillId="5" borderId="1" xfId="5" applyNumberFormat="1" applyFont="1" applyFill="1" applyBorder="1" applyAlignment="1"/>
    <xf numFmtId="3" fontId="59" fillId="5" borderId="0" xfId="5" applyNumberFormat="1" applyFont="1" applyFill="1" applyAlignment="1"/>
    <xf numFmtId="9" fontId="59" fillId="5" borderId="0" xfId="5" applyNumberFormat="1" applyFont="1" applyFill="1" applyAlignment="1"/>
    <xf numFmtId="0" fontId="59" fillId="5" borderId="1" xfId="5" applyFont="1" applyFill="1" applyBorder="1" applyAlignment="1">
      <alignment vertical="top" wrapText="1"/>
    </xf>
    <xf numFmtId="49" fontId="59" fillId="0" borderId="1" xfId="5"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53" fillId="5" borderId="0" xfId="2"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9"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5" applyFont="1" applyFill="1" applyBorder="1" applyAlignment="1">
      <alignment wrapText="1"/>
    </xf>
    <xf numFmtId="0" fontId="59"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9"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9"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9"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9" fillId="5" borderId="1" xfId="5" applyNumberFormat="1" applyFont="1" applyFill="1" applyBorder="1" applyAlignment="1">
      <alignment vertical="top"/>
    </xf>
    <xf numFmtId="0" fontId="53"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9" fillId="0" borderId="1" xfId="0" applyFont="1" applyBorder="1"/>
    <xf numFmtId="9" fontId="59" fillId="5" borderId="1" xfId="5" applyNumberFormat="1" applyFont="1" applyFill="1" applyBorder="1" applyAlignment="1"/>
    <xf numFmtId="0" fontId="1" fillId="5" borderId="1" xfId="6" applyFont="1" applyFill="1" applyBorder="1"/>
    <xf numFmtId="0" fontId="59" fillId="5" borderId="1" xfId="6" applyFont="1" applyFill="1" applyBorder="1" applyAlignment="1">
      <alignment vertical="top"/>
    </xf>
    <xf numFmtId="3" fontId="1" fillId="5" borderId="1" xfId="6" applyNumberFormat="1" applyFont="1" applyFill="1" applyBorder="1"/>
    <xf numFmtId="3" fontId="59" fillId="0" borderId="0" xfId="5"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2" applyFont="1" applyFill="1" applyAlignment="1">
      <alignment horizontal="justify" vertical="top"/>
    </xf>
    <xf numFmtId="0" fontId="45" fillId="5" borderId="0" xfId="2" applyFont="1" applyFill="1" applyAlignment="1">
      <alignment horizontal="justify" vertical="top"/>
    </xf>
    <xf numFmtId="175" fontId="5" fillId="5" borderId="0" xfId="2" applyNumberFormat="1" applyFont="1" applyFill="1" applyProtection="1"/>
    <xf numFmtId="175" fontId="47"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49" fontId="1" fillId="17" borderId="1" xfId="0" applyNumberFormat="1" applyFont="1" applyFill="1" applyBorder="1" applyAlignment="1" applyProtection="1">
      <alignment vertical="top" wrapText="1"/>
      <protection locked="0"/>
    </xf>
    <xf numFmtId="175" fontId="1" fillId="17" borderId="1" xfId="0" applyNumberFormat="1" applyFont="1" applyFill="1" applyBorder="1" applyAlignment="1" applyProtection="1">
      <alignment vertical="top"/>
      <protection locked="0"/>
    </xf>
    <xf numFmtId="4" fontId="1" fillId="17" borderId="1" xfId="0" applyNumberFormat="1" applyFont="1" applyFill="1" applyBorder="1" applyAlignment="1" applyProtection="1">
      <alignment vertical="top"/>
      <protection locked="0"/>
    </xf>
    <xf numFmtId="3" fontId="1" fillId="17" borderId="1" xfId="0" applyNumberFormat="1" applyFont="1" applyFill="1" applyBorder="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80" fillId="10" borderId="0" xfId="0" applyNumberFormat="1" applyFont="1" applyFill="1" applyAlignment="1" applyProtection="1">
      <alignment horizontal="center"/>
    </xf>
    <xf numFmtId="175"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1" fillId="15" borderId="15" xfId="0" applyFont="1" applyFill="1" applyBorder="1" applyAlignment="1" applyProtection="1">
      <alignment horizontal="center" vertical="center" wrapText="1"/>
    </xf>
    <xf numFmtId="0" fontId="81" fillId="15" borderId="33" xfId="0" applyFont="1" applyFill="1" applyBorder="1" applyAlignment="1" applyProtection="1">
      <alignment horizontal="center" vertical="center" wrapText="1"/>
    </xf>
    <xf numFmtId="0" fontId="81" fillId="15"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75"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6" borderId="0" xfId="0" applyFont="1" applyFill="1" applyAlignment="1">
      <alignment horizontal="center" vertical="center" wrapText="1"/>
    </xf>
    <xf numFmtId="0" fontId="85" fillId="16"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646747</xdr:colOff>
      <xdr:row>14</xdr:row>
      <xdr:rowOff>4764</xdr:rowOff>
    </xdr:from>
    <xdr:to>
      <xdr:col>4</xdr:col>
      <xdr:colOff>521185</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443573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471173</xdr:colOff>
      <xdr:row>15</xdr:row>
      <xdr:rowOff>351562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9" t="s">
        <v>520</v>
      </c>
      <c r="D1" s="339"/>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40" t="s">
        <v>521</v>
      </c>
      <c r="D18" s="341"/>
    </row>
    <row r="19" spans="1:4" ht="13.5" thickBot="1">
      <c r="C19" s="337">
        <v>1</v>
      </c>
      <c r="D19" s="338"/>
    </row>
    <row r="20" spans="1:4" ht="78" customHeight="1">
      <c r="A20" s="30" t="s">
        <v>804</v>
      </c>
      <c r="C20" s="25">
        <v>0.65</v>
      </c>
      <c r="D20" s="26">
        <v>0.35</v>
      </c>
    </row>
    <row r="21" spans="1:4" ht="13.5" thickBot="1">
      <c r="C21" s="337">
        <v>1</v>
      </c>
      <c r="D21" s="338"/>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826</v>
      </c>
      <c r="B12" s="391"/>
      <c r="C12" s="391"/>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9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2"/>
      <c r="C14" s="392"/>
      <c r="F14" s="235" t="s">
        <v>836</v>
      </c>
      <c r="N14" s="173" t="str">
        <f t="shared" si="0"/>
        <v>n - organizovanie významnej súťaže podľa § 55 ods. 1 písm. b)</v>
      </c>
      <c r="O14" s="173" t="s">
        <v>217</v>
      </c>
      <c r="P14" s="173" t="s">
        <v>1020</v>
      </c>
    </row>
    <row r="15" spans="1:16" ht="32.1" customHeight="1" thickBot="1">
      <c r="A15" s="175" t="s">
        <v>827</v>
      </c>
      <c r="B15" s="393"/>
      <c r="C15" s="394"/>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3"/>
      <c r="C16" s="394"/>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7" t="s">
        <v>844</v>
      </c>
      <c r="C23" s="387"/>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5" t="s">
        <v>709</v>
      </c>
      <c r="B2" s="395"/>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2" t="s">
        <v>545</v>
      </c>
      <c r="B1" s="342"/>
      <c r="C1" s="342"/>
      <c r="D1" s="342"/>
      <c r="E1" s="342"/>
      <c r="F1" s="342"/>
      <c r="G1" s="342"/>
      <c r="H1" s="342"/>
      <c r="I1" s="70"/>
      <c r="J1" s="48"/>
    </row>
    <row r="2" spans="1:11" s="49" customFormat="1" ht="15.75">
      <c r="A2" s="348" t="s">
        <v>1329</v>
      </c>
      <c r="B2" s="348"/>
      <c r="C2" s="348"/>
      <c r="D2" s="348"/>
      <c r="E2" s="348"/>
      <c r="F2" s="348"/>
      <c r="G2" s="348"/>
      <c r="H2" s="346" t="str">
        <f>+Doklady!H100</f>
        <v>V1</v>
      </c>
      <c r="I2" s="346"/>
      <c r="J2" s="50"/>
    </row>
    <row r="3" spans="1:11" s="49" customFormat="1" ht="15">
      <c r="A3" s="51"/>
      <c r="B3" s="52"/>
      <c r="C3" s="52"/>
      <c r="D3" s="51"/>
      <c r="E3" s="51"/>
      <c r="F3" s="51"/>
      <c r="G3" s="53"/>
      <c r="H3" s="347">
        <f>+Doklady!H101</f>
        <v>44256</v>
      </c>
      <c r="I3" s="347"/>
      <c r="J3" s="50"/>
    </row>
    <row r="4" spans="1:11" s="49" customFormat="1" ht="15.75" customHeight="1">
      <c r="A4" s="54" t="s">
        <v>510</v>
      </c>
      <c r="B4" s="343" t="s">
        <v>546</v>
      </c>
      <c r="C4" s="344"/>
      <c r="D4" s="344"/>
      <c r="E4" s="345"/>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1" t="s">
        <v>544</v>
      </c>
      <c r="B1" s="352"/>
      <c r="C1" s="211">
        <v>44227</v>
      </c>
      <c r="D1" s="35"/>
      <c r="G1" s="328">
        <v>44227</v>
      </c>
    </row>
    <row r="2" spans="1:7" ht="15">
      <c r="A2" s="37"/>
      <c r="B2" s="37"/>
      <c r="G2" s="328">
        <v>44255</v>
      </c>
    </row>
    <row r="3" spans="1:7" ht="14.25">
      <c r="A3" s="39" t="s">
        <v>820</v>
      </c>
      <c r="B3" s="349" t="str">
        <f>INDEX(Adr!B:B,Doklady!B102+1)</f>
        <v>Slovenská asociácia korfbalu</v>
      </c>
      <c r="C3" s="349"/>
      <c r="D3" s="349"/>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50" t="s">
        <v>821</v>
      </c>
      <c r="B17" s="350"/>
      <c r="C17" s="350"/>
      <c r="D17" s="350"/>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37" zoomScaleNormal="100" workbookViewId="0">
      <selection activeCell="O150" sqref="O150"/>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7502.13</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6" t="s">
        <v>778</v>
      </c>
      <c r="B100" s="356"/>
      <c r="C100" s="356"/>
      <c r="D100" s="356"/>
      <c r="E100" s="356"/>
      <c r="F100" s="356"/>
      <c r="G100" s="356"/>
      <c r="H100" s="358" t="s">
        <v>1327</v>
      </c>
      <c r="I100" s="358"/>
      <c r="J100" s="118"/>
      <c r="K100" s="119"/>
      <c r="L100" s="119"/>
      <c r="M100" s="119"/>
      <c r="N100" s="119"/>
      <c r="O100" s="119"/>
      <c r="P100" s="119"/>
      <c r="Q100" s="119"/>
      <c r="R100" s="119"/>
      <c r="S100" s="119"/>
      <c r="T100" s="119"/>
      <c r="U100" s="119"/>
      <c r="V100" s="119"/>
      <c r="W100" s="119"/>
      <c r="X100" s="119"/>
    </row>
    <row r="101" spans="1:24" s="9" customFormat="1" ht="15.75">
      <c r="A101" s="356" t="s">
        <v>1328</v>
      </c>
      <c r="B101" s="356"/>
      <c r="C101" s="356"/>
      <c r="D101" s="356"/>
      <c r="E101" s="356"/>
      <c r="F101" s="356"/>
      <c r="G101" s="356"/>
      <c r="H101" s="357">
        <v>44256</v>
      </c>
      <c r="I101" s="357"/>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3" t="s">
        <v>516</v>
      </c>
      <c r="B105" s="354"/>
      <c r="C105" s="354"/>
      <c r="D105" s="354"/>
      <c r="E105" s="354"/>
      <c r="F105" s="354"/>
      <c r="G105" s="354"/>
      <c r="H105" s="354"/>
      <c r="I105" s="355"/>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t="s">
        <v>1709</v>
      </c>
      <c r="B108" s="16"/>
      <c r="C108" s="16"/>
      <c r="D108" s="19">
        <v>44255</v>
      </c>
      <c r="E108" s="16"/>
      <c r="F108" s="16"/>
      <c r="G108" s="16"/>
      <c r="H108" s="17">
        <v>0</v>
      </c>
      <c r="I108" s="102"/>
      <c r="J108" s="121"/>
    </row>
    <row r="109" spans="1:24" ht="12.75">
      <c r="A109" s="16" t="s">
        <v>1709</v>
      </c>
      <c r="B109" s="16"/>
      <c r="C109" s="16"/>
      <c r="D109" s="19">
        <v>44286</v>
      </c>
      <c r="E109" s="16"/>
      <c r="F109" s="16"/>
      <c r="G109" s="16"/>
      <c r="H109" s="17">
        <v>0</v>
      </c>
      <c r="I109" s="102"/>
      <c r="J109" s="121"/>
    </row>
    <row r="110" spans="1:24" ht="33.75">
      <c r="A110" s="16" t="s">
        <v>1709</v>
      </c>
      <c r="B110" s="333" t="s">
        <v>1710</v>
      </c>
      <c r="C110" s="333" t="s">
        <v>1711</v>
      </c>
      <c r="D110" s="334">
        <v>44294</v>
      </c>
      <c r="E110" s="333" t="s">
        <v>1712</v>
      </c>
      <c r="F110" s="333" t="s">
        <v>1713</v>
      </c>
      <c r="G110" s="333" t="s">
        <v>1714</v>
      </c>
      <c r="H110" s="335">
        <v>24.6</v>
      </c>
      <c r="I110" s="336">
        <v>4</v>
      </c>
      <c r="J110" s="121"/>
    </row>
    <row r="111" spans="1:24" ht="22.5">
      <c r="A111" s="16" t="s">
        <v>1709</v>
      </c>
      <c r="B111" s="16" t="s">
        <v>1710</v>
      </c>
      <c r="C111" s="16" t="s">
        <v>1710</v>
      </c>
      <c r="D111" s="19">
        <v>44316</v>
      </c>
      <c r="E111" s="16" t="s">
        <v>1715</v>
      </c>
      <c r="F111" s="16" t="s">
        <v>1716</v>
      </c>
      <c r="G111" s="16" t="s">
        <v>1717</v>
      </c>
      <c r="H111" s="17">
        <v>6.9</v>
      </c>
      <c r="I111" s="102">
        <v>4</v>
      </c>
      <c r="J111" s="121"/>
    </row>
    <row r="112" spans="1:24" ht="67.5">
      <c r="A112" s="16" t="s">
        <v>1709</v>
      </c>
      <c r="B112" s="16" t="s">
        <v>1718</v>
      </c>
      <c r="C112" s="16" t="s">
        <v>1719</v>
      </c>
      <c r="D112" s="19">
        <v>44338</v>
      </c>
      <c r="E112" s="16" t="s">
        <v>1720</v>
      </c>
      <c r="F112" s="16" t="s">
        <v>1721</v>
      </c>
      <c r="G112" s="16" t="s">
        <v>1722</v>
      </c>
      <c r="H112" s="17">
        <v>20.88</v>
      </c>
      <c r="I112" s="102">
        <v>1</v>
      </c>
      <c r="J112" s="121"/>
    </row>
    <row r="113" spans="1:10" ht="67.5">
      <c r="A113" s="16" t="s">
        <v>1709</v>
      </c>
      <c r="B113" s="16" t="s">
        <v>1723</v>
      </c>
      <c r="C113" s="16" t="s">
        <v>1724</v>
      </c>
      <c r="D113" s="19">
        <v>44340</v>
      </c>
      <c r="E113" s="16" t="s">
        <v>1720</v>
      </c>
      <c r="F113" s="16" t="s">
        <v>1721</v>
      </c>
      <c r="G113" s="16" t="s">
        <v>1722</v>
      </c>
      <c r="H113" s="17">
        <v>1.89</v>
      </c>
      <c r="I113" s="102">
        <v>1</v>
      </c>
      <c r="J113" s="121"/>
    </row>
    <row r="114" spans="1:10" ht="67.5">
      <c r="A114" s="16" t="s">
        <v>1709</v>
      </c>
      <c r="B114" s="16" t="s">
        <v>1725</v>
      </c>
      <c r="C114" s="16" t="s">
        <v>1726</v>
      </c>
      <c r="D114" s="19">
        <v>44341</v>
      </c>
      <c r="E114" s="16" t="s">
        <v>1720</v>
      </c>
      <c r="F114" s="16" t="s">
        <v>1721</v>
      </c>
      <c r="G114" s="16" t="s">
        <v>1722</v>
      </c>
      <c r="H114" s="17">
        <v>3.38</v>
      </c>
      <c r="I114" s="102">
        <v>1</v>
      </c>
      <c r="J114" s="121"/>
    </row>
    <row r="115" spans="1:10" ht="67.5">
      <c r="A115" s="16" t="s">
        <v>1709</v>
      </c>
      <c r="B115" s="16" t="s">
        <v>1727</v>
      </c>
      <c r="C115" s="16" t="s">
        <v>1728</v>
      </c>
      <c r="D115" s="19">
        <v>44343</v>
      </c>
      <c r="E115" s="16" t="s">
        <v>1720</v>
      </c>
      <c r="F115" s="16" t="s">
        <v>1721</v>
      </c>
      <c r="G115" s="16" t="s">
        <v>1722</v>
      </c>
      <c r="H115" s="17">
        <v>8.49</v>
      </c>
      <c r="I115" s="102">
        <v>1</v>
      </c>
      <c r="J115" s="121"/>
    </row>
    <row r="116" spans="1:10" ht="67.5">
      <c r="A116" s="16" t="s">
        <v>1709</v>
      </c>
      <c r="B116" s="16" t="s">
        <v>1729</v>
      </c>
      <c r="C116" s="16" t="s">
        <v>1730</v>
      </c>
      <c r="D116" s="19">
        <v>44345</v>
      </c>
      <c r="E116" s="16" t="s">
        <v>1720</v>
      </c>
      <c r="F116" s="16" t="s">
        <v>1721</v>
      </c>
      <c r="G116" s="16" t="s">
        <v>1722</v>
      </c>
      <c r="H116" s="17">
        <v>3.78</v>
      </c>
      <c r="I116" s="102">
        <v>1</v>
      </c>
      <c r="J116" s="121"/>
    </row>
    <row r="117" spans="1:10" ht="67.5">
      <c r="A117" s="16" t="s">
        <v>1709</v>
      </c>
      <c r="B117" s="16" t="s">
        <v>1731</v>
      </c>
      <c r="C117" s="16" t="s">
        <v>1732</v>
      </c>
      <c r="D117" s="19">
        <v>44345</v>
      </c>
      <c r="E117" s="16" t="s">
        <v>1720</v>
      </c>
      <c r="F117" s="16" t="s">
        <v>1733</v>
      </c>
      <c r="G117" s="16" t="s">
        <v>1734</v>
      </c>
      <c r="H117" s="17">
        <v>27</v>
      </c>
      <c r="I117" s="102">
        <v>1</v>
      </c>
      <c r="J117" s="121"/>
    </row>
    <row r="118" spans="1:10" ht="78.75">
      <c r="A118" s="16" t="s">
        <v>1709</v>
      </c>
      <c r="B118" s="16" t="s">
        <v>1735</v>
      </c>
      <c r="C118" s="16" t="s">
        <v>1736</v>
      </c>
      <c r="D118" s="19">
        <v>44346</v>
      </c>
      <c r="E118" s="16" t="s">
        <v>1737</v>
      </c>
      <c r="F118" s="16" t="s">
        <v>1738</v>
      </c>
      <c r="G118" s="16" t="s">
        <v>1739</v>
      </c>
      <c r="H118" s="17">
        <v>288</v>
      </c>
      <c r="I118" s="102">
        <v>1</v>
      </c>
      <c r="J118" s="121"/>
    </row>
    <row r="119" spans="1:10" ht="22.5">
      <c r="A119" s="16" t="s">
        <v>1709</v>
      </c>
      <c r="B119" s="16" t="s">
        <v>1740</v>
      </c>
      <c r="C119" s="16" t="s">
        <v>1741</v>
      </c>
      <c r="D119" s="19">
        <v>44343</v>
      </c>
      <c r="E119" s="16" t="s">
        <v>1742</v>
      </c>
      <c r="F119" s="16" t="s">
        <v>1743</v>
      </c>
      <c r="G119" s="16" t="s">
        <v>1744</v>
      </c>
      <c r="H119" s="17">
        <v>650</v>
      </c>
      <c r="I119" s="102">
        <v>1</v>
      </c>
      <c r="J119" s="121"/>
    </row>
    <row r="120" spans="1:10" ht="22.5">
      <c r="A120" s="16" t="s">
        <v>1709</v>
      </c>
      <c r="B120" s="16" t="s">
        <v>1740</v>
      </c>
      <c r="C120" s="16" t="s">
        <v>1740</v>
      </c>
      <c r="D120" s="19">
        <v>44347</v>
      </c>
      <c r="E120" s="16" t="s">
        <v>1715</v>
      </c>
      <c r="F120" s="16" t="s">
        <v>1716</v>
      </c>
      <c r="G120" s="16" t="s">
        <v>1717</v>
      </c>
      <c r="H120" s="17">
        <v>6.9</v>
      </c>
      <c r="I120" s="102">
        <v>4</v>
      </c>
      <c r="J120" s="121"/>
    </row>
    <row r="121" spans="1:10" ht="67.5">
      <c r="A121" s="16" t="s">
        <v>1709</v>
      </c>
      <c r="B121" s="16" t="s">
        <v>1740</v>
      </c>
      <c r="C121" s="16" t="s">
        <v>1740</v>
      </c>
      <c r="D121" s="19" t="s">
        <v>1745</v>
      </c>
      <c r="E121" s="16" t="s">
        <v>1746</v>
      </c>
      <c r="F121" s="16" t="s">
        <v>1747</v>
      </c>
      <c r="G121" s="16" t="s">
        <v>1748</v>
      </c>
      <c r="H121" s="17">
        <v>101.14</v>
      </c>
      <c r="I121" s="102">
        <v>1</v>
      </c>
      <c r="J121" s="121"/>
    </row>
    <row r="122" spans="1:10" ht="67.5">
      <c r="A122" s="16" t="s">
        <v>1709</v>
      </c>
      <c r="B122" s="16" t="s">
        <v>1749</v>
      </c>
      <c r="C122" s="16" t="s">
        <v>1750</v>
      </c>
      <c r="D122" s="19">
        <v>44348</v>
      </c>
      <c r="E122" s="16" t="s">
        <v>1720</v>
      </c>
      <c r="F122" s="16" t="s">
        <v>1751</v>
      </c>
      <c r="G122" s="16" t="s">
        <v>1752</v>
      </c>
      <c r="H122" s="17">
        <v>2.96</v>
      </c>
      <c r="I122" s="102">
        <v>1</v>
      </c>
      <c r="J122" s="121"/>
    </row>
    <row r="123" spans="1:10" ht="67.5">
      <c r="A123" s="16" t="s">
        <v>1709</v>
      </c>
      <c r="B123" s="16" t="s">
        <v>1753</v>
      </c>
      <c r="C123" s="16" t="s">
        <v>1754</v>
      </c>
      <c r="D123" s="19">
        <v>44350</v>
      </c>
      <c r="E123" s="16" t="s">
        <v>1755</v>
      </c>
      <c r="F123" s="16" t="s">
        <v>1733</v>
      </c>
      <c r="G123" s="16" t="s">
        <v>1734</v>
      </c>
      <c r="H123" s="17">
        <v>6.88</v>
      </c>
      <c r="I123" s="102">
        <v>2</v>
      </c>
      <c r="J123" s="121"/>
    </row>
    <row r="124" spans="1:10" ht="67.5">
      <c r="A124" s="16" t="s">
        <v>1709</v>
      </c>
      <c r="B124" s="16" t="s">
        <v>1756</v>
      </c>
      <c r="C124" s="16" t="s">
        <v>1757</v>
      </c>
      <c r="D124" s="19">
        <v>44350</v>
      </c>
      <c r="E124" s="16" t="s">
        <v>1755</v>
      </c>
      <c r="F124" s="16" t="s">
        <v>1751</v>
      </c>
      <c r="G124" s="16" t="s">
        <v>1752</v>
      </c>
      <c r="H124" s="17">
        <v>12.15</v>
      </c>
      <c r="I124" s="102">
        <v>2</v>
      </c>
      <c r="J124" s="121"/>
    </row>
    <row r="125" spans="1:10" ht="67.5">
      <c r="A125" s="16" t="s">
        <v>1709</v>
      </c>
      <c r="B125" s="16" t="s">
        <v>1758</v>
      </c>
      <c r="C125" s="16" t="s">
        <v>1759</v>
      </c>
      <c r="D125" s="19">
        <v>44350</v>
      </c>
      <c r="E125" s="16" t="s">
        <v>1755</v>
      </c>
      <c r="F125" s="16" t="s">
        <v>1751</v>
      </c>
      <c r="G125" s="16" t="s">
        <v>1752</v>
      </c>
      <c r="H125" s="17">
        <v>1.74</v>
      </c>
      <c r="I125" s="102">
        <v>2</v>
      </c>
      <c r="J125" s="121"/>
    </row>
    <row r="126" spans="1:10" ht="67.5">
      <c r="A126" s="16" t="s">
        <v>1709</v>
      </c>
      <c r="B126" s="16" t="s">
        <v>1760</v>
      </c>
      <c r="C126" s="16" t="s">
        <v>1761</v>
      </c>
      <c r="D126" s="19">
        <v>44351</v>
      </c>
      <c r="E126" s="16" t="s">
        <v>1755</v>
      </c>
      <c r="F126" s="16" t="s">
        <v>1721</v>
      </c>
      <c r="G126" s="16" t="s">
        <v>1722</v>
      </c>
      <c r="H126" s="17">
        <v>3.3</v>
      </c>
      <c r="I126" s="102">
        <v>2</v>
      </c>
      <c r="J126" s="121"/>
    </row>
    <row r="127" spans="1:10" ht="56.25">
      <c r="A127" s="16" t="s">
        <v>1709</v>
      </c>
      <c r="B127" s="16" t="s">
        <v>1762</v>
      </c>
      <c r="C127" s="16" t="s">
        <v>1763</v>
      </c>
      <c r="D127" s="19">
        <v>44366</v>
      </c>
      <c r="E127" s="16" t="s">
        <v>1764</v>
      </c>
      <c r="F127" s="16" t="s">
        <v>1765</v>
      </c>
      <c r="G127" s="16" t="s">
        <v>1766</v>
      </c>
      <c r="H127" s="17">
        <v>52.5</v>
      </c>
      <c r="I127" s="102">
        <v>2</v>
      </c>
      <c r="J127" s="121"/>
    </row>
    <row r="128" spans="1:10" ht="67.5">
      <c r="A128" s="16" t="s">
        <v>1709</v>
      </c>
      <c r="B128" s="16" t="s">
        <v>1767</v>
      </c>
      <c r="C128" s="16" t="s">
        <v>1768</v>
      </c>
      <c r="D128" s="19">
        <v>44367</v>
      </c>
      <c r="E128" s="16" t="s">
        <v>1755</v>
      </c>
      <c r="F128" s="16" t="s">
        <v>1769</v>
      </c>
      <c r="G128" s="16" t="s">
        <v>1770</v>
      </c>
      <c r="H128" s="17">
        <v>8</v>
      </c>
      <c r="I128" s="102">
        <v>2</v>
      </c>
      <c r="J128" s="121"/>
    </row>
    <row r="129" spans="1:10" ht="67.5">
      <c r="A129" s="16" t="s">
        <v>1709</v>
      </c>
      <c r="B129" s="16" t="s">
        <v>1771</v>
      </c>
      <c r="C129" s="16" t="s">
        <v>1772</v>
      </c>
      <c r="D129" s="19">
        <v>44376</v>
      </c>
      <c r="E129" s="16" t="s">
        <v>1773</v>
      </c>
      <c r="F129" s="16" t="s">
        <v>1774</v>
      </c>
      <c r="G129" s="16" t="s">
        <v>1775</v>
      </c>
      <c r="H129" s="17">
        <v>17.82</v>
      </c>
      <c r="I129" s="102">
        <v>2</v>
      </c>
      <c r="J129" s="121"/>
    </row>
    <row r="130" spans="1:10" ht="67.5">
      <c r="A130" s="16" t="s">
        <v>1709</v>
      </c>
      <c r="B130" s="16" t="s">
        <v>1776</v>
      </c>
      <c r="C130" s="16" t="s">
        <v>1777</v>
      </c>
      <c r="D130" s="19">
        <v>44376</v>
      </c>
      <c r="E130" s="16" t="s">
        <v>1773</v>
      </c>
      <c r="F130" s="16" t="s">
        <v>1778</v>
      </c>
      <c r="G130" s="16" t="s">
        <v>1779</v>
      </c>
      <c r="H130" s="17">
        <v>7.88</v>
      </c>
      <c r="I130" s="102">
        <v>2</v>
      </c>
      <c r="J130" s="121"/>
    </row>
    <row r="131" spans="1:10" ht="67.5">
      <c r="A131" s="16" t="s">
        <v>1709</v>
      </c>
      <c r="B131" s="16" t="s">
        <v>1780</v>
      </c>
      <c r="C131" s="16" t="s">
        <v>1781</v>
      </c>
      <c r="D131" s="19">
        <v>44377</v>
      </c>
      <c r="E131" s="16" t="s">
        <v>1773</v>
      </c>
      <c r="F131" s="16" t="s">
        <v>1782</v>
      </c>
      <c r="G131" s="16" t="s">
        <v>1783</v>
      </c>
      <c r="H131" s="17">
        <v>11.48</v>
      </c>
      <c r="I131" s="102">
        <v>2</v>
      </c>
      <c r="J131" s="121"/>
    </row>
    <row r="132" spans="1:10" ht="56.25">
      <c r="A132" s="16" t="s">
        <v>1709</v>
      </c>
      <c r="B132" s="16" t="s">
        <v>1784</v>
      </c>
      <c r="C132" s="16" t="s">
        <v>1785</v>
      </c>
      <c r="D132" s="19">
        <v>44377</v>
      </c>
      <c r="E132" s="16" t="s">
        <v>1786</v>
      </c>
      <c r="F132" s="16" t="s">
        <v>1733</v>
      </c>
      <c r="G132" s="16" t="s">
        <v>1734</v>
      </c>
      <c r="H132" s="17">
        <v>12.36</v>
      </c>
      <c r="I132" s="102">
        <v>2</v>
      </c>
      <c r="J132" s="121"/>
    </row>
    <row r="133" spans="1:10" ht="56.25">
      <c r="A133" s="16" t="s">
        <v>1709</v>
      </c>
      <c r="B133" s="16" t="s">
        <v>1787</v>
      </c>
      <c r="C133" s="16" t="s">
        <v>1788</v>
      </c>
      <c r="D133" s="19">
        <v>44377</v>
      </c>
      <c r="E133" s="16" t="s">
        <v>1789</v>
      </c>
      <c r="F133" s="16" t="s">
        <v>1790</v>
      </c>
      <c r="G133" s="16" t="s">
        <v>1791</v>
      </c>
      <c r="H133" s="17">
        <v>67.72</v>
      </c>
      <c r="I133" s="102">
        <v>2</v>
      </c>
      <c r="J133" s="121"/>
    </row>
    <row r="134" spans="1:10" ht="22.5">
      <c r="A134" s="16" t="s">
        <v>1709</v>
      </c>
      <c r="B134" s="16" t="s">
        <v>1792</v>
      </c>
      <c r="C134" s="16" t="s">
        <v>1792</v>
      </c>
      <c r="D134" s="19">
        <v>44377</v>
      </c>
      <c r="E134" s="16" t="s">
        <v>1715</v>
      </c>
      <c r="F134" s="16" t="s">
        <v>1716</v>
      </c>
      <c r="G134" s="16" t="s">
        <v>1717</v>
      </c>
      <c r="H134" s="17">
        <v>6.9</v>
      </c>
      <c r="I134" s="102">
        <v>4</v>
      </c>
      <c r="J134" s="121"/>
    </row>
    <row r="135" spans="1:10" ht="56.25">
      <c r="A135" s="16" t="s">
        <v>1709</v>
      </c>
      <c r="B135" s="16" t="s">
        <v>1793</v>
      </c>
      <c r="C135" s="16" t="s">
        <v>1794</v>
      </c>
      <c r="D135" s="19">
        <v>44378</v>
      </c>
      <c r="E135" s="16" t="s">
        <v>1795</v>
      </c>
      <c r="F135" s="16" t="s">
        <v>1796</v>
      </c>
      <c r="G135" s="16" t="s">
        <v>1797</v>
      </c>
      <c r="H135" s="17">
        <v>40</v>
      </c>
      <c r="I135" s="102">
        <v>2</v>
      </c>
      <c r="J135" s="121"/>
    </row>
    <row r="136" spans="1:10" ht="56.25">
      <c r="A136" s="16" t="s">
        <v>1709</v>
      </c>
      <c r="B136" s="16" t="s">
        <v>1798</v>
      </c>
      <c r="C136" s="16" t="s">
        <v>1799</v>
      </c>
      <c r="D136" s="19">
        <v>44380</v>
      </c>
      <c r="E136" s="16" t="s">
        <v>1789</v>
      </c>
      <c r="F136" s="16" t="s">
        <v>1800</v>
      </c>
      <c r="G136" s="16" t="s">
        <v>1801</v>
      </c>
      <c r="H136" s="17">
        <v>166.28</v>
      </c>
      <c r="I136" s="102">
        <v>2</v>
      </c>
      <c r="J136" s="121"/>
    </row>
    <row r="137" spans="1:10" ht="78.75">
      <c r="A137" s="16" t="s">
        <v>1709</v>
      </c>
      <c r="B137" s="16" t="s">
        <v>1802</v>
      </c>
      <c r="C137" s="16" t="s">
        <v>1803</v>
      </c>
      <c r="D137" s="19">
        <v>44380</v>
      </c>
      <c r="E137" s="16" t="s">
        <v>1804</v>
      </c>
      <c r="F137" s="16" t="s">
        <v>1805</v>
      </c>
      <c r="G137" s="16" t="s">
        <v>1806</v>
      </c>
      <c r="H137" s="17">
        <v>2033</v>
      </c>
      <c r="I137" s="102">
        <v>2</v>
      </c>
      <c r="J137" s="121"/>
    </row>
    <row r="138" spans="1:10" ht="67.5">
      <c r="A138" s="16" t="s">
        <v>1709</v>
      </c>
      <c r="B138" s="16" t="s">
        <v>1807</v>
      </c>
      <c r="C138" s="16" t="s">
        <v>1808</v>
      </c>
      <c r="D138" s="19">
        <v>44378</v>
      </c>
      <c r="E138" s="16" t="s">
        <v>1809</v>
      </c>
      <c r="F138" s="16" t="s">
        <v>1805</v>
      </c>
      <c r="G138" s="16" t="s">
        <v>1806</v>
      </c>
      <c r="H138" s="17">
        <v>1580</v>
      </c>
      <c r="I138" s="102">
        <v>2</v>
      </c>
      <c r="J138" s="121"/>
    </row>
    <row r="139" spans="1:10" ht="67.5">
      <c r="A139" s="16" t="s">
        <v>1709</v>
      </c>
      <c r="B139" s="16" t="s">
        <v>1810</v>
      </c>
      <c r="C139" s="16" t="s">
        <v>1811</v>
      </c>
      <c r="D139" s="19">
        <v>44385</v>
      </c>
      <c r="E139" s="16" t="s">
        <v>1812</v>
      </c>
      <c r="F139" s="16" t="s">
        <v>1813</v>
      </c>
      <c r="G139" s="16" t="s">
        <v>1814</v>
      </c>
      <c r="H139" s="17">
        <v>475</v>
      </c>
      <c r="I139" s="102">
        <v>2</v>
      </c>
      <c r="J139" s="121"/>
    </row>
    <row r="140" spans="1:10" ht="67.5">
      <c r="A140" s="16" t="s">
        <v>1709</v>
      </c>
      <c r="B140" s="16" t="s">
        <v>1815</v>
      </c>
      <c r="C140" s="16" t="s">
        <v>1816</v>
      </c>
      <c r="D140" s="19">
        <v>44386</v>
      </c>
      <c r="E140" s="16" t="s">
        <v>1817</v>
      </c>
      <c r="F140" s="16" t="s">
        <v>1818</v>
      </c>
      <c r="G140" s="16" t="s">
        <v>1819</v>
      </c>
      <c r="H140" s="17">
        <v>228</v>
      </c>
      <c r="I140" s="102">
        <v>3</v>
      </c>
      <c r="J140" s="121"/>
    </row>
    <row r="141" spans="1:10" ht="67.5">
      <c r="A141" s="16" t="s">
        <v>1709</v>
      </c>
      <c r="B141" s="16" t="s">
        <v>1820</v>
      </c>
      <c r="C141" s="16" t="s">
        <v>1821</v>
      </c>
      <c r="D141" s="19">
        <v>44386</v>
      </c>
      <c r="E141" s="16" t="s">
        <v>1822</v>
      </c>
      <c r="F141" s="16" t="s">
        <v>1823</v>
      </c>
      <c r="G141" s="16" t="s">
        <v>1824</v>
      </c>
      <c r="H141" s="17">
        <v>187.6</v>
      </c>
      <c r="I141" s="102">
        <v>3</v>
      </c>
      <c r="J141" s="121"/>
    </row>
    <row r="142" spans="1:10" ht="67.5">
      <c r="A142" s="16" t="s">
        <v>1709</v>
      </c>
      <c r="B142" s="16" t="s">
        <v>1825</v>
      </c>
      <c r="C142" s="16" t="s">
        <v>1826</v>
      </c>
      <c r="D142" s="19">
        <v>44387</v>
      </c>
      <c r="E142" s="16" t="s">
        <v>1827</v>
      </c>
      <c r="F142" s="16" t="s">
        <v>1796</v>
      </c>
      <c r="G142" s="16" t="s">
        <v>1797</v>
      </c>
      <c r="H142" s="17">
        <v>183</v>
      </c>
      <c r="I142" s="102">
        <v>3</v>
      </c>
      <c r="J142" s="121"/>
    </row>
    <row r="143" spans="1:10" ht="67.5">
      <c r="A143" s="16" t="s">
        <v>1709</v>
      </c>
      <c r="B143" s="16" t="s">
        <v>1828</v>
      </c>
      <c r="C143" s="16" t="s">
        <v>1829</v>
      </c>
      <c r="D143" s="19">
        <v>44387</v>
      </c>
      <c r="E143" s="16" t="s">
        <v>1822</v>
      </c>
      <c r="F143" s="16" t="s">
        <v>1823</v>
      </c>
      <c r="G143" s="16" t="s">
        <v>1824</v>
      </c>
      <c r="H143" s="17">
        <v>157.69999999999999</v>
      </c>
      <c r="I143" s="102">
        <v>3</v>
      </c>
      <c r="J143" s="121"/>
    </row>
    <row r="144" spans="1:10" ht="67.5">
      <c r="A144" s="16" t="s">
        <v>1709</v>
      </c>
      <c r="B144" s="16" t="s">
        <v>1830</v>
      </c>
      <c r="C144" s="16" t="s">
        <v>1831</v>
      </c>
      <c r="D144" s="19">
        <v>44390</v>
      </c>
      <c r="E144" s="16" t="s">
        <v>1832</v>
      </c>
      <c r="F144" s="16" t="s">
        <v>1833</v>
      </c>
      <c r="G144" s="16" t="s">
        <v>1834</v>
      </c>
      <c r="H144" s="17">
        <v>400</v>
      </c>
      <c r="I144" s="102">
        <v>2</v>
      </c>
      <c r="J144" s="121"/>
    </row>
    <row r="145" spans="1:10" ht="33.75">
      <c r="A145" s="16" t="s">
        <v>1709</v>
      </c>
      <c r="B145" s="16" t="s">
        <v>1835</v>
      </c>
      <c r="C145" s="16" t="s">
        <v>1836</v>
      </c>
      <c r="D145" s="19">
        <v>44400</v>
      </c>
      <c r="E145" s="16" t="s">
        <v>1837</v>
      </c>
      <c r="F145" s="16" t="s">
        <v>1838</v>
      </c>
      <c r="G145" s="16" t="s">
        <v>1839</v>
      </c>
      <c r="H145" s="17">
        <v>690</v>
      </c>
      <c r="I145" s="102">
        <v>2</v>
      </c>
      <c r="J145" s="121"/>
    </row>
    <row r="146" spans="1:10" ht="22.5">
      <c r="A146" s="16" t="s">
        <v>1709</v>
      </c>
      <c r="B146" s="16" t="s">
        <v>1807</v>
      </c>
      <c r="C146" s="16" t="s">
        <v>1807</v>
      </c>
      <c r="D146" s="19">
        <v>44408</v>
      </c>
      <c r="E146" s="16" t="s">
        <v>1715</v>
      </c>
      <c r="F146" s="16" t="s">
        <v>1716</v>
      </c>
      <c r="G146" s="16" t="s">
        <v>1717</v>
      </c>
      <c r="H146" s="17">
        <v>6.9</v>
      </c>
      <c r="I146" s="102">
        <v>4</v>
      </c>
      <c r="J146" s="121"/>
    </row>
    <row r="147" spans="1:10" ht="12.75">
      <c r="A147" s="16"/>
      <c r="B147" s="16"/>
      <c r="C147" s="16"/>
      <c r="D147" s="19"/>
      <c r="E147" s="16"/>
      <c r="F147" s="16"/>
      <c r="G147" s="16"/>
      <c r="H147" s="17"/>
      <c r="I147" s="102"/>
      <c r="J147" s="121"/>
    </row>
    <row r="148" spans="1:10" ht="12.75">
      <c r="A148" s="16"/>
      <c r="B148" s="16"/>
      <c r="C148" s="16"/>
      <c r="D148" s="19"/>
      <c r="E148" s="16"/>
      <c r="F148" s="16"/>
      <c r="G148" s="16"/>
      <c r="H148" s="17"/>
      <c r="I148" s="102"/>
      <c r="J148" s="121"/>
    </row>
    <row r="149" spans="1:10" ht="12.75">
      <c r="A149" s="16"/>
      <c r="B149" s="16"/>
      <c r="C149" s="16"/>
      <c r="D149" s="19"/>
      <c r="E149" s="16"/>
      <c r="F149" s="16"/>
      <c r="G149" s="16"/>
      <c r="H149" s="17"/>
      <c r="I149" s="102"/>
      <c r="J149" s="121"/>
    </row>
    <row r="150" spans="1:10" ht="12.75">
      <c r="A150" s="16"/>
      <c r="B150" s="16"/>
      <c r="C150" s="16"/>
      <c r="D150" s="19"/>
      <c r="E150" s="16"/>
      <c r="F150" s="16"/>
      <c r="G150" s="16"/>
      <c r="H150" s="17"/>
      <c r="I150" s="102"/>
      <c r="J150" s="121"/>
    </row>
    <row r="151" spans="1:10" ht="12.75">
      <c r="A151" s="16"/>
      <c r="B151" s="16"/>
      <c r="C151" s="16"/>
      <c r="D151" s="19"/>
      <c r="E151" s="16"/>
      <c r="F151" s="16"/>
      <c r="G151" s="16"/>
      <c r="H151" s="17"/>
      <c r="I151" s="102"/>
      <c r="J151" s="121"/>
    </row>
    <row r="152" spans="1:10" ht="12.75">
      <c r="A152" s="16"/>
      <c r="B152" s="16"/>
      <c r="C152" s="16"/>
      <c r="D152" s="19"/>
      <c r="E152" s="16"/>
      <c r="F152" s="16"/>
      <c r="G152" s="16"/>
      <c r="H152" s="17"/>
      <c r="I152" s="102"/>
      <c r="J152" s="121"/>
    </row>
    <row r="153" spans="1:10" ht="12.75">
      <c r="A153" s="16"/>
      <c r="B153" s="16"/>
      <c r="C153" s="16"/>
      <c r="D153" s="19"/>
      <c r="E153" s="16"/>
      <c r="F153" s="16"/>
      <c r="G153" s="16"/>
      <c r="H153" s="17"/>
      <c r="I153" s="102"/>
      <c r="J153" s="121"/>
    </row>
    <row r="154" spans="1:10" ht="12.75">
      <c r="A154" s="16"/>
      <c r="B154" s="16"/>
      <c r="C154" s="16"/>
      <c r="D154" s="19"/>
      <c r="E154" s="16"/>
      <c r="F154" s="16"/>
      <c r="G154" s="16"/>
      <c r="H154" s="17"/>
      <c r="I154" s="102"/>
      <c r="J154" s="121"/>
    </row>
    <row r="155" spans="1:10" ht="12.75">
      <c r="A155" s="16"/>
      <c r="B155" s="16"/>
      <c r="C155" s="16"/>
      <c r="D155" s="19"/>
      <c r="E155" s="16"/>
      <c r="F155" s="16"/>
      <c r="G155" s="16"/>
      <c r="H155" s="17"/>
      <c r="I155" s="102"/>
      <c r="J155" s="121"/>
    </row>
    <row r="156" spans="1:10" ht="12.75">
      <c r="A156" s="16"/>
      <c r="B156" s="16"/>
      <c r="C156" s="16"/>
      <c r="D156" s="19"/>
      <c r="E156" s="16"/>
      <c r="F156" s="16"/>
      <c r="G156" s="16"/>
      <c r="H156" s="17"/>
      <c r="I156" s="102"/>
      <c r="J156" s="121"/>
    </row>
    <row r="157" spans="1:10" ht="12.75">
      <c r="A157" s="16"/>
      <c r="B157" s="16"/>
      <c r="C157" s="16"/>
      <c r="D157" s="19"/>
      <c r="E157" s="16"/>
      <c r="F157" s="16"/>
      <c r="G157" s="16"/>
      <c r="H157" s="17"/>
      <c r="I157" s="102"/>
      <c r="J157" s="121"/>
    </row>
    <row r="158" spans="1:10" ht="12.75">
      <c r="A158" s="16"/>
      <c r="B158" s="16"/>
      <c r="C158" s="16"/>
      <c r="D158" s="19"/>
      <c r="E158" s="16"/>
      <c r="F158" s="16"/>
      <c r="G158" s="16"/>
      <c r="H158" s="17"/>
      <c r="I158" s="102"/>
      <c r="J158" s="121"/>
    </row>
    <row r="159" spans="1:10" ht="12.75">
      <c r="A159" s="16"/>
      <c r="B159" s="16"/>
      <c r="C159" s="16"/>
      <c r="D159" s="19"/>
      <c r="E159" s="16"/>
      <c r="F159" s="16"/>
      <c r="G159" s="16"/>
      <c r="H159" s="17"/>
      <c r="I159" s="102"/>
      <c r="J159" s="121"/>
    </row>
    <row r="160" spans="1:10" ht="12.75">
      <c r="A160" s="16"/>
      <c r="B160" s="16"/>
      <c r="C160" s="16"/>
      <c r="D160" s="19"/>
      <c r="E160" s="16"/>
      <c r="F160" s="16"/>
      <c r="G160" s="16"/>
      <c r="H160" s="17"/>
      <c r="I160" s="102"/>
      <c r="J160" s="121"/>
    </row>
    <row r="161" spans="1:10" ht="12.75">
      <c r="A161" s="16"/>
      <c r="B161" s="16"/>
      <c r="C161" s="16"/>
      <c r="D161" s="19"/>
      <c r="E161" s="16"/>
      <c r="F161" s="16"/>
      <c r="G161" s="16"/>
      <c r="H161" s="17"/>
      <c r="I161" s="102"/>
      <c r="J161" s="121"/>
    </row>
    <row r="162" spans="1:10" ht="12.75">
      <c r="A162" s="16"/>
      <c r="B162" s="16"/>
      <c r="C162" s="16"/>
      <c r="D162" s="19"/>
      <c r="E162" s="16"/>
      <c r="F162" s="16"/>
      <c r="G162" s="16"/>
      <c r="H162" s="17"/>
      <c r="I162" s="102"/>
      <c r="J162" s="121"/>
    </row>
    <row r="163" spans="1:10" ht="12.75">
      <c r="A163" s="16"/>
      <c r="B163" s="16"/>
      <c r="C163" s="16"/>
      <c r="D163" s="19"/>
      <c r="E163" s="16"/>
      <c r="F163" s="16"/>
      <c r="G163" s="16"/>
      <c r="H163" s="17"/>
      <c r="I163" s="102"/>
      <c r="J163" s="121"/>
    </row>
    <row r="164" spans="1:10" ht="12.75">
      <c r="A164" s="16"/>
      <c r="B164" s="16"/>
      <c r="C164" s="16"/>
      <c r="D164" s="19"/>
      <c r="E164" s="16"/>
      <c r="F164" s="16"/>
      <c r="G164" s="16"/>
      <c r="H164" s="17"/>
      <c r="I164" s="102"/>
      <c r="J164" s="121"/>
    </row>
    <row r="165" spans="1:10" ht="12.75">
      <c r="A165" s="16"/>
      <c r="B165" s="16"/>
      <c r="C165" s="16"/>
      <c r="D165" s="19"/>
      <c r="E165" s="16"/>
      <c r="F165" s="16"/>
      <c r="G165" s="16"/>
      <c r="H165" s="17"/>
      <c r="I165" s="102"/>
      <c r="J165" s="121"/>
    </row>
    <row r="166" spans="1:10" ht="12.75">
      <c r="A166" s="16"/>
      <c r="B166" s="16"/>
      <c r="C166" s="16"/>
      <c r="D166" s="19"/>
      <c r="E166" s="16"/>
      <c r="F166" s="16"/>
      <c r="G166" s="16"/>
      <c r="H166" s="17"/>
      <c r="I166" s="102"/>
      <c r="J166" s="121"/>
    </row>
    <row r="167" spans="1:10" ht="12.75">
      <c r="A167" s="16"/>
      <c r="B167" s="16"/>
      <c r="C167" s="16"/>
      <c r="D167" s="19"/>
      <c r="E167" s="16"/>
      <c r="F167" s="16"/>
      <c r="G167" s="16"/>
      <c r="H167" s="17"/>
      <c r="I167" s="102"/>
      <c r="J167" s="121"/>
    </row>
    <row r="168" spans="1:10" ht="12.75">
      <c r="A168" s="16"/>
      <c r="B168" s="16"/>
      <c r="C168" s="16"/>
      <c r="D168" s="19"/>
      <c r="E168" s="16"/>
      <c r="F168" s="16"/>
      <c r="G168" s="16"/>
      <c r="H168" s="17"/>
      <c r="I168" s="102"/>
      <c r="J168" s="121"/>
    </row>
    <row r="169" spans="1:10" ht="12.75">
      <c r="A169" s="16"/>
      <c r="B169" s="16"/>
      <c r="C169" s="16"/>
      <c r="D169" s="19"/>
      <c r="E169" s="16"/>
      <c r="F169" s="16"/>
      <c r="G169" s="16"/>
      <c r="H169" s="17"/>
      <c r="I169" s="102"/>
      <c r="J169" s="121"/>
    </row>
    <row r="170" spans="1:10" ht="12.75">
      <c r="A170" s="16"/>
      <c r="B170" s="16"/>
      <c r="C170" s="16"/>
      <c r="D170" s="19"/>
      <c r="E170" s="16"/>
      <c r="F170" s="16"/>
      <c r="G170" s="16"/>
      <c r="H170" s="17"/>
      <c r="I170" s="102"/>
      <c r="J170" s="121"/>
    </row>
    <row r="171" spans="1:10" ht="12.75">
      <c r="A171" s="16"/>
      <c r="B171" s="16"/>
      <c r="C171" s="16"/>
      <c r="D171" s="19"/>
      <c r="E171" s="16"/>
      <c r="F171" s="16"/>
      <c r="G171" s="16"/>
      <c r="H171" s="17"/>
      <c r="I171" s="102"/>
      <c r="J171" s="121"/>
    </row>
    <row r="172" spans="1:10" ht="12.75">
      <c r="A172" s="16"/>
      <c r="B172" s="16"/>
      <c r="C172" s="16"/>
      <c r="D172" s="19"/>
      <c r="E172" s="16"/>
      <c r="F172" s="16"/>
      <c r="G172" s="16"/>
      <c r="H172" s="17"/>
      <c r="I172" s="102"/>
      <c r="J172" s="121"/>
    </row>
    <row r="173" spans="1:10" ht="12.75">
      <c r="A173" s="16"/>
      <c r="B173" s="16"/>
      <c r="C173" s="16"/>
      <c r="D173" s="19"/>
      <c r="E173" s="16"/>
      <c r="F173" s="16"/>
      <c r="G173" s="16"/>
      <c r="H173" s="17"/>
      <c r="I173" s="102"/>
      <c r="J173" s="121"/>
    </row>
    <row r="174" spans="1:10" ht="12.75">
      <c r="A174" s="16"/>
      <c r="B174" s="16"/>
      <c r="C174" s="16"/>
      <c r="D174" s="19"/>
      <c r="E174" s="16"/>
      <c r="F174" s="16"/>
      <c r="G174" s="16"/>
      <c r="H174" s="17"/>
      <c r="I174" s="102"/>
      <c r="J174" s="121"/>
    </row>
    <row r="175" spans="1:10" ht="12.75">
      <c r="A175" s="16"/>
      <c r="B175" s="16"/>
      <c r="C175" s="16"/>
      <c r="D175" s="19"/>
      <c r="E175" s="16"/>
      <c r="F175" s="16"/>
      <c r="G175" s="16"/>
      <c r="H175" s="17"/>
      <c r="I175" s="102"/>
      <c r="J175" s="121"/>
    </row>
    <row r="176" spans="1:10" ht="12.75">
      <c r="A176" s="16"/>
      <c r="B176" s="16"/>
      <c r="C176" s="16"/>
      <c r="D176" s="19"/>
      <c r="E176" s="16"/>
      <c r="F176" s="16"/>
      <c r="G176" s="16"/>
      <c r="H176" s="17"/>
      <c r="I176" s="102"/>
      <c r="J176" s="121"/>
    </row>
    <row r="177" spans="1:10" ht="12.75">
      <c r="A177" s="16"/>
      <c r="B177" s="16"/>
      <c r="C177" s="16"/>
      <c r="D177" s="19"/>
      <c r="E177" s="16"/>
      <c r="F177" s="16"/>
      <c r="G177" s="16"/>
      <c r="H177" s="17"/>
      <c r="I177" s="102"/>
      <c r="J177" s="121"/>
    </row>
    <row r="178" spans="1:10" ht="12.75">
      <c r="A178" s="16"/>
      <c r="B178" s="16"/>
      <c r="C178" s="16"/>
      <c r="D178" s="19"/>
      <c r="E178" s="16"/>
      <c r="F178" s="16"/>
      <c r="G178" s="16"/>
      <c r="H178" s="17"/>
      <c r="I178" s="102"/>
      <c r="J178" s="121"/>
    </row>
    <row r="179" spans="1:10" ht="12.75">
      <c r="A179" s="16"/>
      <c r="B179" s="16"/>
      <c r="C179" s="16"/>
      <c r="D179" s="19"/>
      <c r="E179" s="16"/>
      <c r="F179" s="16"/>
      <c r="G179" s="16"/>
      <c r="H179" s="17"/>
      <c r="I179" s="102"/>
      <c r="J179" s="121"/>
    </row>
    <row r="180" spans="1:10" ht="12.75">
      <c r="A180" s="16"/>
      <c r="B180" s="16"/>
      <c r="C180" s="16"/>
      <c r="D180" s="19"/>
      <c r="E180" s="16"/>
      <c r="F180" s="16"/>
      <c r="G180" s="16"/>
      <c r="H180" s="17"/>
      <c r="I180" s="102"/>
      <c r="J180" s="121"/>
    </row>
    <row r="181" spans="1:10" ht="12.75">
      <c r="A181" s="16"/>
      <c r="B181" s="16"/>
      <c r="C181" s="16"/>
      <c r="D181" s="19"/>
      <c r="E181" s="16"/>
      <c r="F181" s="16"/>
      <c r="G181" s="16"/>
      <c r="H181" s="17"/>
      <c r="I181" s="102"/>
      <c r="J181" s="121"/>
    </row>
    <row r="182" spans="1:10" ht="12.75">
      <c r="A182" s="16"/>
      <c r="B182" s="16"/>
      <c r="C182" s="16"/>
      <c r="D182" s="19"/>
      <c r="E182" s="16"/>
      <c r="F182" s="16"/>
      <c r="G182" s="16"/>
      <c r="H182" s="17"/>
      <c r="I182" s="102"/>
      <c r="J182" s="121"/>
    </row>
    <row r="183" spans="1:10" ht="12.75">
      <c r="A183" s="16"/>
      <c r="B183" s="16"/>
      <c r="C183" s="16"/>
      <c r="D183" s="19"/>
      <c r="E183" s="16"/>
      <c r="F183" s="16"/>
      <c r="G183" s="16"/>
      <c r="H183" s="17"/>
      <c r="I183" s="102"/>
      <c r="J183" s="121"/>
    </row>
    <row r="184" spans="1:10" ht="12.75">
      <c r="A184" s="16"/>
      <c r="B184" s="16"/>
      <c r="C184" s="16"/>
      <c r="D184" s="19"/>
      <c r="E184" s="16"/>
      <c r="F184" s="16"/>
      <c r="G184" s="16"/>
      <c r="H184" s="17"/>
      <c r="I184" s="102"/>
      <c r="J184" s="121"/>
    </row>
    <row r="185" spans="1:10" ht="12.75">
      <c r="A185" s="16"/>
      <c r="B185" s="16"/>
      <c r="C185" s="16"/>
      <c r="D185" s="19"/>
      <c r="E185" s="16"/>
      <c r="F185" s="16"/>
      <c r="G185" s="16"/>
      <c r="H185" s="17"/>
      <c r="I185" s="102"/>
      <c r="J185" s="121"/>
    </row>
    <row r="186" spans="1:10" ht="12.75">
      <c r="A186" s="16"/>
      <c r="B186" s="16"/>
      <c r="C186" s="16"/>
      <c r="D186" s="19"/>
      <c r="E186" s="16"/>
      <c r="F186" s="16"/>
      <c r="G186" s="16"/>
      <c r="H186" s="17"/>
      <c r="I186" s="102"/>
      <c r="J186" s="121"/>
    </row>
    <row r="187" spans="1:10" ht="12.75">
      <c r="A187" s="16"/>
      <c r="B187" s="16"/>
      <c r="C187" s="16"/>
      <c r="D187" s="19"/>
      <c r="E187" s="16"/>
      <c r="F187" s="16"/>
      <c r="G187" s="16"/>
      <c r="H187" s="17"/>
      <c r="I187" s="102"/>
      <c r="J187" s="121"/>
    </row>
    <row r="188" spans="1:10" ht="12.75">
      <c r="A188" s="16"/>
      <c r="B188" s="16"/>
      <c r="C188" s="16"/>
      <c r="D188" s="19"/>
      <c r="E188" s="16"/>
      <c r="F188" s="16"/>
      <c r="G188" s="16"/>
      <c r="H188" s="17"/>
      <c r="I188" s="102"/>
      <c r="J188" s="121"/>
    </row>
    <row r="189" spans="1:10" ht="12.75">
      <c r="A189" s="16"/>
      <c r="B189" s="16"/>
      <c r="C189" s="16"/>
      <c r="D189" s="19"/>
      <c r="E189" s="16"/>
      <c r="F189" s="16"/>
      <c r="G189" s="16"/>
      <c r="H189" s="17"/>
      <c r="I189" s="102"/>
      <c r="J189" s="121"/>
    </row>
    <row r="190" spans="1:10" ht="12.75">
      <c r="A190" s="16"/>
      <c r="B190" s="16"/>
      <c r="C190" s="16"/>
      <c r="D190" s="19"/>
      <c r="E190" s="16"/>
      <c r="F190" s="16"/>
      <c r="G190" s="16"/>
      <c r="H190" s="17"/>
      <c r="I190" s="102"/>
      <c r="J190" s="121"/>
    </row>
    <row r="191" spans="1:10" ht="12.75">
      <c r="A191" s="16"/>
      <c r="B191" s="16"/>
      <c r="C191" s="16"/>
      <c r="D191" s="19"/>
      <c r="E191" s="16"/>
      <c r="F191" s="16"/>
      <c r="G191" s="16"/>
      <c r="H191" s="17"/>
      <c r="I191" s="102"/>
      <c r="J191" s="121"/>
    </row>
    <row r="192" spans="1:10" ht="12.75">
      <c r="A192" s="16"/>
      <c r="B192" s="16"/>
      <c r="C192" s="16"/>
      <c r="D192" s="19"/>
      <c r="E192" s="16"/>
      <c r="F192" s="16"/>
      <c r="G192" s="16"/>
      <c r="H192" s="17"/>
      <c r="I192" s="102"/>
      <c r="J192" s="121"/>
    </row>
    <row r="193" spans="1:10" ht="12.75">
      <c r="A193" s="16"/>
      <c r="B193" s="16"/>
      <c r="C193" s="16"/>
      <c r="D193" s="19"/>
      <c r="E193" s="16"/>
      <c r="F193" s="16"/>
      <c r="G193" s="16"/>
      <c r="H193" s="17"/>
      <c r="I193" s="102"/>
      <c r="J193" s="121"/>
    </row>
    <row r="194" spans="1:10" ht="12.75">
      <c r="A194" s="16"/>
      <c r="B194" s="16"/>
      <c r="C194" s="16"/>
      <c r="D194" s="19"/>
      <c r="E194" s="16"/>
      <c r="F194" s="16"/>
      <c r="G194" s="16"/>
      <c r="H194" s="17"/>
      <c r="I194" s="102"/>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109 E111:E5000">
      <formula1>$E$96:$E$99</formula1>
    </dataValidation>
    <dataValidation type="list" allowBlank="1" showInputMessage="1" showErrorMessage="1" sqref="A107:A5000">
      <formula1>OFFSET($A$1,0,0,$B$3,1)</formula1>
    </dataValidation>
    <dataValidation allowBlank="1" sqref="F107:F109 F111:F5000"/>
    <dataValidation type="list" allowBlank="1" showInputMessage="1" showErrorMessage="1" errorTitle="Chyba !" error="zadajte (vyberte zo zoznamu) platný analytický kód podľa nápovedy k bunke I104" sqref="I107:I109 I111: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7" t="s">
        <v>1360</v>
      </c>
      <c r="B1" s="367"/>
      <c r="C1" s="367"/>
      <c r="D1" s="367"/>
      <c r="E1" s="367"/>
      <c r="F1" s="367"/>
      <c r="G1" s="367"/>
      <c r="H1" s="367"/>
      <c r="I1" s="367"/>
    </row>
    <row r="2" spans="1:26" ht="7.5" customHeight="1">
      <c r="C2" s="9"/>
      <c r="D2" s="9"/>
      <c r="E2" s="9"/>
      <c r="F2" s="9"/>
      <c r="G2" s="9"/>
      <c r="H2" s="9"/>
      <c r="I2" s="9"/>
    </row>
    <row r="3" spans="1:26" s="10" customFormat="1" ht="26.1" customHeight="1">
      <c r="B3" s="196" t="s">
        <v>510</v>
      </c>
      <c r="C3" s="368" t="str">
        <f>INDEX(Adr!B2:B141,Doklady!B102)</f>
        <v>Slovenská asociácia korfbalu</v>
      </c>
      <c r="D3" s="368"/>
      <c r="E3" s="368"/>
      <c r="F3" s="368"/>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69" t="s">
        <v>797</v>
      </c>
      <c r="F9" s="370"/>
      <c r="J9" s="9"/>
      <c r="L9" s="149"/>
      <c r="M9" s="149"/>
      <c r="N9" s="149"/>
      <c r="O9" s="149"/>
      <c r="P9" s="149"/>
      <c r="Q9" s="149"/>
      <c r="R9" s="149"/>
      <c r="S9" s="149"/>
    </row>
    <row r="10" spans="1:26" ht="18">
      <c r="A10" s="94" t="s">
        <v>7</v>
      </c>
      <c r="B10" s="95" t="s">
        <v>971</v>
      </c>
      <c r="C10" s="157">
        <f>SUMIF(FP!J:J,Doklady!$B$1&amp;A10,FP!D:D)</f>
        <v>0</v>
      </c>
      <c r="D10" s="157">
        <f>C10-E10</f>
        <v>0</v>
      </c>
      <c r="E10" s="360">
        <f>SUMIF(K:K,A10,I:I)</f>
        <v>0</v>
      </c>
      <c r="F10" s="361"/>
      <c r="J10" s="9"/>
      <c r="L10" s="151" t="s">
        <v>779</v>
      </c>
      <c r="M10" s="149"/>
      <c r="N10" s="149"/>
      <c r="O10" s="149"/>
      <c r="P10" s="149"/>
      <c r="Q10" s="149"/>
      <c r="R10" s="149"/>
      <c r="S10" s="149"/>
    </row>
    <row r="11" spans="1:26" ht="18">
      <c r="A11" s="94" t="s">
        <v>6</v>
      </c>
      <c r="B11" s="95" t="s">
        <v>200</v>
      </c>
      <c r="C11" s="157">
        <f>SUMIF(FP!J:J,Doklady!$B$1&amp;A11,FP!D:D)</f>
        <v>30408</v>
      </c>
      <c r="D11" s="157">
        <f>+C11-E11</f>
        <v>7502.130000000001</v>
      </c>
      <c r="E11" s="371">
        <f>+I39-I42+I44-I47</f>
        <v>22905.87</v>
      </c>
      <c r="F11" s="372"/>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60">
        <f>SUMIF(K:K,A12,I:I)</f>
        <v>0</v>
      </c>
      <c r="F12" s="361"/>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60">
        <f>SUMIF(K:K,A13,I:I)</f>
        <v>0</v>
      </c>
      <c r="F13" s="361"/>
      <c r="J13" s="9"/>
      <c r="L13" s="197">
        <f>L46</f>
        <v>2</v>
      </c>
      <c r="N13" s="149"/>
      <c r="O13" s="149"/>
      <c r="P13" s="149"/>
      <c r="Q13" s="149"/>
      <c r="R13" s="149"/>
      <c r="S13" s="149"/>
    </row>
    <row r="14" spans="1:26" ht="18.75" thickBot="1">
      <c r="A14" s="94" t="s">
        <v>12</v>
      </c>
      <c r="B14" s="95" t="s">
        <v>768</v>
      </c>
      <c r="C14" s="157">
        <f>SUMIF(FP!J:J,Doklady!$B$1&amp;A14,FP!D:D)</f>
        <v>0</v>
      </c>
      <c r="D14" s="157">
        <f>C14-E14</f>
        <v>0</v>
      </c>
      <c r="E14" s="373">
        <f>SUMIF(K:K,A14,I:I)</f>
        <v>0</v>
      </c>
      <c r="F14" s="374"/>
      <c r="J14" s="9"/>
      <c r="L14" s="197" t="str">
        <f>L47</f>
        <v>2</v>
      </c>
      <c r="N14" s="149"/>
      <c r="O14" s="149"/>
      <c r="P14" s="149"/>
      <c r="Q14" s="149"/>
      <c r="R14" s="149"/>
      <c r="S14" s="149"/>
    </row>
    <row r="15" spans="1:26" ht="5.25" customHeight="1" thickTop="1">
      <c r="I15" s="10"/>
    </row>
    <row r="16" spans="1:26" s="10" customFormat="1" ht="12.75">
      <c r="A16" s="148" t="s">
        <v>3</v>
      </c>
      <c r="B16" s="379" t="s">
        <v>789</v>
      </c>
      <c r="C16" s="380"/>
      <c r="D16" s="380"/>
      <c r="E16" s="380"/>
      <c r="F16" s="380"/>
      <c r="G16" s="380"/>
      <c r="H16" s="381"/>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5" t="s">
        <v>952</v>
      </c>
      <c r="C17" s="375"/>
      <c r="D17" s="375"/>
      <c r="E17" s="375"/>
      <c r="F17" s="375"/>
      <c r="G17" s="375"/>
      <c r="H17" s="375"/>
      <c r="I17" s="98">
        <f>SUMIF(FP!I:I,Doklady!$B$1&amp;A17,FP!D:D)</f>
        <v>30408</v>
      </c>
      <c r="T17" s="115"/>
    </row>
    <row r="18" spans="1:20" ht="12.75" customHeight="1">
      <c r="A18" s="171" t="s">
        <v>205</v>
      </c>
      <c r="B18" s="375" t="s">
        <v>988</v>
      </c>
      <c r="C18" s="375"/>
      <c r="D18" s="375"/>
      <c r="E18" s="375"/>
      <c r="F18" s="375"/>
      <c r="G18" s="375"/>
      <c r="H18" s="375"/>
      <c r="I18" s="98">
        <f>SUMIF(FP!I:I,Doklady!$B$1&amp;A18,FP!D:D)</f>
        <v>0</v>
      </c>
    </row>
    <row r="19" spans="1:20" ht="12.75" customHeight="1">
      <c r="A19" s="146" t="s">
        <v>206</v>
      </c>
      <c r="B19" s="375" t="s">
        <v>954</v>
      </c>
      <c r="C19" s="375"/>
      <c r="D19" s="375"/>
      <c r="E19" s="375"/>
      <c r="F19" s="375"/>
      <c r="G19" s="375"/>
      <c r="H19" s="375"/>
      <c r="I19" s="98">
        <f>SUMIF(FP!I:I,Doklady!$B$1&amp;A19,FP!D:D)</f>
        <v>0</v>
      </c>
    </row>
    <row r="20" spans="1:20">
      <c r="A20" s="171" t="s">
        <v>207</v>
      </c>
      <c r="B20" s="376" t="s">
        <v>953</v>
      </c>
      <c r="C20" s="377"/>
      <c r="D20" s="377"/>
      <c r="E20" s="377"/>
      <c r="F20" s="377"/>
      <c r="G20" s="377"/>
      <c r="H20" s="378"/>
      <c r="I20" s="98">
        <f>SUMIF(FP!I:I,Doklady!$B$1&amp;A20,FP!D:D)</f>
        <v>0</v>
      </c>
      <c r="T20" s="115"/>
    </row>
    <row r="21" spans="1:20">
      <c r="A21" s="146" t="s">
        <v>208</v>
      </c>
      <c r="B21" s="376" t="s">
        <v>955</v>
      </c>
      <c r="C21" s="377"/>
      <c r="D21" s="377"/>
      <c r="E21" s="377"/>
      <c r="F21" s="377"/>
      <c r="G21" s="377"/>
      <c r="H21" s="378"/>
      <c r="I21" s="98">
        <f>SUMIF(FP!I:I,Doklady!$B$1&amp;A21,FP!D:D)</f>
        <v>0</v>
      </c>
      <c r="T21" s="115"/>
    </row>
    <row r="22" spans="1:20">
      <c r="A22" s="171" t="s">
        <v>209</v>
      </c>
      <c r="B22" s="376" t="s">
        <v>1361</v>
      </c>
      <c r="C22" s="377"/>
      <c r="D22" s="377"/>
      <c r="E22" s="377"/>
      <c r="F22" s="377"/>
      <c r="G22" s="377"/>
      <c r="H22" s="378"/>
      <c r="I22" s="98">
        <f>SUMIF(FP!I:I,Doklady!$B$1&amp;A22,FP!D:D)</f>
        <v>0</v>
      </c>
      <c r="T22" s="115"/>
    </row>
    <row r="23" spans="1:20">
      <c r="A23" s="146" t="s">
        <v>210</v>
      </c>
      <c r="B23" s="376" t="s">
        <v>1149</v>
      </c>
      <c r="C23" s="377"/>
      <c r="D23" s="377"/>
      <c r="E23" s="377"/>
      <c r="F23" s="377"/>
      <c r="G23" s="377"/>
      <c r="H23" s="378"/>
      <c r="I23" s="98">
        <f>SUMIF(FP!I:I,Doklady!$B$1&amp;A23,FP!D:D)</f>
        <v>0</v>
      </c>
      <c r="T23" s="115"/>
    </row>
    <row r="24" spans="1:20">
      <c r="A24" s="171" t="s">
        <v>211</v>
      </c>
      <c r="B24" s="376" t="s">
        <v>1150</v>
      </c>
      <c r="C24" s="377"/>
      <c r="D24" s="377"/>
      <c r="E24" s="377"/>
      <c r="F24" s="377"/>
      <c r="G24" s="377"/>
      <c r="H24" s="378"/>
      <c r="I24" s="98">
        <f>SUMIF(FP!I:I,Doklady!$B$1&amp;A24,FP!D:D)</f>
        <v>0</v>
      </c>
      <c r="T24" s="115"/>
    </row>
    <row r="25" spans="1:20">
      <c r="A25" s="146" t="s">
        <v>212</v>
      </c>
      <c r="B25" s="376" t="s">
        <v>1362</v>
      </c>
      <c r="C25" s="377"/>
      <c r="D25" s="377"/>
      <c r="E25" s="377"/>
      <c r="F25" s="377"/>
      <c r="G25" s="377"/>
      <c r="H25" s="378"/>
      <c r="I25" s="98">
        <f>SUMIF(FP!I:I,Doklady!$B$1&amp;A25,FP!D:D)</f>
        <v>0</v>
      </c>
      <c r="T25" s="115"/>
    </row>
    <row r="26" spans="1:20">
      <c r="A26" s="171" t="s">
        <v>213</v>
      </c>
      <c r="B26" s="376" t="s">
        <v>1152</v>
      </c>
      <c r="C26" s="377"/>
      <c r="D26" s="377"/>
      <c r="E26" s="377"/>
      <c r="F26" s="377"/>
      <c r="G26" s="377"/>
      <c r="H26" s="378"/>
      <c r="I26" s="98">
        <f>SUMIF(FP!I:I,Doklady!$B$1&amp;A26,FP!D:D)</f>
        <v>0</v>
      </c>
      <c r="T26" s="115"/>
    </row>
    <row r="27" spans="1:20">
      <c r="A27" s="146" t="s">
        <v>214</v>
      </c>
      <c r="B27" s="376" t="s">
        <v>1153</v>
      </c>
      <c r="C27" s="377"/>
      <c r="D27" s="377"/>
      <c r="E27" s="377"/>
      <c r="F27" s="377"/>
      <c r="G27" s="377"/>
      <c r="H27" s="378"/>
      <c r="I27" s="98">
        <f>SUMIF(FP!I:I,Doklady!$B$1&amp;A27,FP!D:D)</f>
        <v>0</v>
      </c>
      <c r="T27" s="115"/>
    </row>
    <row r="28" spans="1:20">
      <c r="A28" s="171" t="s">
        <v>215</v>
      </c>
      <c r="B28" s="376" t="s">
        <v>1154</v>
      </c>
      <c r="C28" s="377"/>
      <c r="D28" s="377"/>
      <c r="E28" s="377"/>
      <c r="F28" s="377"/>
      <c r="G28" s="377"/>
      <c r="H28" s="378"/>
      <c r="I28" s="98">
        <f>SUMIF(FP!I:I,Doklady!$B$1&amp;A28,FP!D:D)</f>
        <v>0</v>
      </c>
      <c r="T28" s="115"/>
    </row>
    <row r="29" spans="1:20">
      <c r="A29" s="146" t="s">
        <v>216</v>
      </c>
      <c r="B29" s="364" t="s">
        <v>1421</v>
      </c>
      <c r="C29" s="365"/>
      <c r="D29" s="365"/>
      <c r="E29" s="365"/>
      <c r="F29" s="365"/>
      <c r="G29" s="365"/>
      <c r="H29" s="366"/>
      <c r="I29" s="98">
        <f>SUMIF(FP!I:I,Doklady!$B$1&amp;A29,FP!D:D)</f>
        <v>0</v>
      </c>
      <c r="T29" s="115"/>
    </row>
    <row r="30" spans="1:20">
      <c r="A30" s="171" t="s">
        <v>217</v>
      </c>
      <c r="B30" s="382" t="s">
        <v>1020</v>
      </c>
      <c r="C30" s="383"/>
      <c r="D30" s="383"/>
      <c r="E30" s="383"/>
      <c r="F30" s="383"/>
      <c r="G30" s="383"/>
      <c r="H30" s="384"/>
      <c r="I30" s="98">
        <f>SUMIF(FP!I:I,Doklady!$B$1&amp;A30,FP!D:D)</f>
        <v>0</v>
      </c>
      <c r="T30" s="115"/>
    </row>
    <row r="31" spans="1:20" ht="11.25" customHeight="1">
      <c r="A31" s="146" t="s">
        <v>218</v>
      </c>
      <c r="B31" s="382" t="s">
        <v>1422</v>
      </c>
      <c r="C31" s="383"/>
      <c r="D31" s="383"/>
      <c r="E31" s="383"/>
      <c r="F31" s="383"/>
      <c r="G31" s="383"/>
      <c r="H31" s="384"/>
      <c r="I31" s="98">
        <f>SUMIF(FP!I:I,Doklady!$B$1&amp;A31,FP!D:D)</f>
        <v>0</v>
      </c>
      <c r="T31" s="115"/>
    </row>
    <row r="32" spans="1:20">
      <c r="A32" s="171" t="s">
        <v>219</v>
      </c>
      <c r="B32" s="382" t="s">
        <v>1157</v>
      </c>
      <c r="C32" s="383"/>
      <c r="D32" s="383"/>
      <c r="E32" s="383"/>
      <c r="F32" s="383"/>
      <c r="G32" s="383"/>
      <c r="H32" s="384"/>
      <c r="I32" s="98">
        <f>SUMIF(FP!I:I,Doklady!$B$1&amp;A32,FP!D:D)</f>
        <v>0</v>
      </c>
      <c r="T32" s="115"/>
    </row>
    <row r="33" spans="1:21" ht="11.25" hidden="1" customHeight="1">
      <c r="A33" s="146" t="s">
        <v>220</v>
      </c>
      <c r="B33" s="382"/>
      <c r="C33" s="383"/>
      <c r="D33" s="383"/>
      <c r="E33" s="383"/>
      <c r="F33" s="383"/>
      <c r="G33" s="383"/>
      <c r="H33" s="384"/>
      <c r="I33" s="98">
        <f>SUMIF(FP!I:I,Doklady!$B$1&amp;A33,FP!D:D)</f>
        <v>0</v>
      </c>
      <c r="T33" s="115"/>
    </row>
    <row r="34" spans="1:21" hidden="1">
      <c r="A34" s="171" t="s">
        <v>221</v>
      </c>
      <c r="B34" s="385"/>
      <c r="C34" s="385"/>
      <c r="D34" s="385"/>
      <c r="E34" s="385"/>
      <c r="F34" s="385"/>
      <c r="G34" s="385"/>
      <c r="H34" s="385"/>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1107.5200000000002</v>
      </c>
      <c r="D40" s="104">
        <f>DSUM(Doklady!A103:I10000,"GGG",Spolu!N40:O42)</f>
        <v>5586.1100000000006</v>
      </c>
      <c r="E40" s="104">
        <f>DSUM(Doklady!A103:I10000,"GGG",Spolu!P40:Q42)</f>
        <v>756.3</v>
      </c>
      <c r="F40" s="104">
        <f>DSUM(Doklady!A103:I10000,"GGG",Spolu!R40:S42)</f>
        <v>52.199999999999996</v>
      </c>
      <c r="G40" s="104">
        <f>DSUM(Doklady!A103:I10000,"GGG",Spolu!T40:U42)-H40</f>
        <v>0</v>
      </c>
      <c r="H40" s="104">
        <f>+IFERROR(VLOOKUP(K40&amp;" - kapitálové transfery",B$53:D$90,3,0),0)</f>
        <v>0</v>
      </c>
      <c r="I40" s="98">
        <f>+C40+D40+E40+F40+G40+H40</f>
        <v>7502.130000000001</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22905.87</v>
      </c>
      <c r="J41" s="278">
        <f>+K46</f>
        <v>0</v>
      </c>
      <c r="K41" s="280">
        <f>+I41-H41</f>
        <v>22905.87</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1107.5200000000002</v>
      </c>
      <c r="D42" s="274">
        <f>+D40</f>
        <v>5586.1100000000006</v>
      </c>
      <c r="E42" s="274">
        <f>+E40</f>
        <v>756.3</v>
      </c>
      <c r="F42" s="274">
        <f>+MIN(F39:F40)</f>
        <v>52.199999999999996</v>
      </c>
      <c r="G42" s="274">
        <f>+MIN(G39+MAX(F39-F40,0)-MAX(E40-E39,0)-MAX(D40-D39,0)-MAX(C40-C39,0),G40)</f>
        <v>0</v>
      </c>
      <c r="H42" s="274">
        <f>+MIN(H39:H40)</f>
        <v>0</v>
      </c>
      <c r="I42" s="98">
        <f>+C42+D42+E42+MIN(F39:F40)+G42+H42</f>
        <v>7502.130000000001</v>
      </c>
      <c r="J42" s="278">
        <f>+K47</f>
        <v>0</v>
      </c>
      <c r="K42" s="280">
        <f>+I42-H42</f>
        <v>7502.130000000001</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62"/>
      <c r="B50" s="363"/>
      <c r="C50" s="363"/>
      <c r="D50" s="363"/>
      <c r="E50" s="363"/>
      <c r="F50" s="363"/>
      <c r="G50" s="363"/>
      <c r="H50" s="363"/>
      <c r="I50" s="363"/>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7502.13</v>
      </c>
      <c r="E53" s="98">
        <f>IF(A53&lt;&gt;"",MIN(D53,C53)*Doklady!C1/(1-Doklady!C1),"")</f>
        <v>0</v>
      </c>
      <c r="F53" s="96">
        <f>IF(A53&lt;&gt;"",Doklady!I1,"")</f>
        <v>0</v>
      </c>
      <c r="G53" s="98">
        <f t="shared" ref="G53:G84" si="0">+IFERROR(HLOOKUP(IF(RIGHT(B53,15)="bežné transfery",LEFT(B53,LEN(B53)-18),0),$J$40:$K$42,3,0),MIN(C53,D53))</f>
        <v>7502.130000000001</v>
      </c>
      <c r="H53" s="96"/>
      <c r="I53" s="98">
        <f>IF(A53&lt;&gt;"",MAX(IF(G53&lt;C53,C53-G53,0)+IF(F53&lt;E53,E53-F53,0),0),0)</f>
        <v>22905.87</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7502.13</v>
      </c>
      <c r="E118" s="290">
        <f t="shared" si="5"/>
        <v>0</v>
      </c>
      <c r="F118" s="290">
        <f t="shared" si="5"/>
        <v>0</v>
      </c>
      <c r="G118" s="290">
        <f t="shared" si="5"/>
        <v>7502.130000000001</v>
      </c>
      <c r="H118" s="290">
        <f t="shared" si="5"/>
        <v>0</v>
      </c>
      <c r="I118" s="290">
        <f t="shared" si="5"/>
        <v>22905.87</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6"/>
      <c r="E128" s="386"/>
      <c r="F128" s="386"/>
      <c r="G128" s="386"/>
      <c r="H128" s="386"/>
      <c r="I128" s="386"/>
      <c r="J128" s="113"/>
    </row>
    <row r="129" spans="1:10" ht="68.25" customHeight="1">
      <c r="A129" s="10"/>
      <c r="B129" s="269" t="s">
        <v>1116</v>
      </c>
      <c r="C129" s="270"/>
      <c r="D129" s="359" t="s">
        <v>1117</v>
      </c>
      <c r="E129" s="359"/>
      <c r="F129" s="359"/>
      <c r="G129" s="359"/>
      <c r="H129" s="359"/>
      <c r="I129" s="359"/>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843</v>
      </c>
      <c r="B12" s="391"/>
      <c r="C12" s="391"/>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2"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2"/>
      <c r="C14" s="392"/>
      <c r="F14" s="177"/>
      <c r="N14" s="173" t="str">
        <f t="shared" si="0"/>
        <v>n - organizovanie významnej súťaže podľa § 55 ods. 1 písm. b)</v>
      </c>
      <c r="O14" s="173" t="s">
        <v>217</v>
      </c>
      <c r="P14" s="173" t="s">
        <v>1020</v>
      </c>
    </row>
    <row r="15" spans="1:16" ht="32.1" customHeight="1">
      <c r="A15" s="175" t="s">
        <v>827</v>
      </c>
      <c r="B15" s="393" t="s">
        <v>1429</v>
      </c>
      <c r="C15" s="394"/>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7" t="s">
        <v>844</v>
      </c>
      <c r="C22" s="387"/>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2022-10-26T19:43:33Z</dcterms:modified>
</cp:coreProperties>
</file>