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495" windowWidth="20730" windowHeight="1176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J53"/>
  <c r="I55"/>
  <c r="N55"/>
  <c r="J55"/>
  <c r="I56"/>
  <c r="J56"/>
  <c r="I58"/>
  <c r="J58"/>
  <c r="I59"/>
  <c r="J59"/>
  <c r="I60"/>
  <c r="J60"/>
  <c r="I61"/>
  <c r="J61"/>
  <c r="I62"/>
  <c r="J62"/>
  <c r="I63"/>
  <c r="J63"/>
  <c r="I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c r="L270"/>
  <c r="L269"/>
  <c r="N270"/>
  <c r="N269"/>
  <c r="B269"/>
  <c r="M269"/>
  <c r="B270"/>
  <c r="M270"/>
  <c r="L175"/>
  <c r="N175"/>
  <c r="B175"/>
  <c r="M175" s="1"/>
  <c r="H2" i="7"/>
  <c r="H3"/>
  <c r="B353" i="1"/>
  <c r="M353" s="1"/>
  <c r="N353"/>
  <c r="L353"/>
  <c r="B167"/>
  <c r="M167" s="1"/>
  <c r="N167"/>
  <c r="L167"/>
  <c r="B115"/>
  <c r="M115" s="1"/>
  <c r="L115"/>
  <c r="B170"/>
  <c r="M170"/>
  <c r="N170"/>
  <c r="L170"/>
  <c r="B403"/>
  <c r="M403"/>
  <c r="N403"/>
  <c r="L403"/>
  <c r="B470"/>
  <c r="M470"/>
  <c r="N470"/>
  <c r="L470"/>
  <c r="B557"/>
  <c r="M557"/>
  <c r="N557"/>
  <c r="L557"/>
  <c r="B714"/>
  <c r="M714"/>
  <c r="N714"/>
  <c r="L714"/>
  <c r="B137"/>
  <c r="M137" s="1"/>
  <c r="L137"/>
  <c r="B300"/>
  <c r="M300"/>
  <c r="L300"/>
  <c r="B333"/>
  <c r="M333" s="1"/>
  <c r="N333"/>
  <c r="L333"/>
  <c r="B494"/>
  <c r="M494" s="1"/>
  <c r="N494"/>
  <c r="L494"/>
  <c r="B562"/>
  <c r="M562" s="1"/>
  <c r="N562"/>
  <c r="L562"/>
  <c r="B52"/>
  <c r="M52" s="1"/>
  <c r="L52"/>
  <c r="B53"/>
  <c r="M53" s="1"/>
  <c r="N53"/>
  <c r="L53"/>
  <c r="B55"/>
  <c r="M55" s="1"/>
  <c r="L55"/>
  <c r="B50"/>
  <c r="M50" s="1"/>
  <c r="L50"/>
  <c r="B51"/>
  <c r="M5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N64"/>
  <c r="L64"/>
  <c r="N608"/>
  <c r="L608"/>
  <c r="N609"/>
  <c r="L609"/>
  <c r="N614"/>
  <c r="L614"/>
  <c r="N622"/>
  <c r="L622"/>
  <c r="N623"/>
  <c r="L623"/>
  <c r="N659"/>
  <c r="L659"/>
  <c r="N660"/>
  <c r="L660"/>
  <c r="N671"/>
  <c r="L671"/>
  <c r="N678"/>
  <c r="L678"/>
  <c r="N679"/>
  <c r="L679"/>
  <c r="N716"/>
  <c r="L716"/>
  <c r="N717"/>
  <c r="L717"/>
  <c r="N719"/>
  <c r="L719"/>
  <c r="B608"/>
  <c r="M608" s="1"/>
  <c r="B609"/>
  <c r="M609" s="1"/>
  <c r="B614"/>
  <c r="M614" s="1"/>
  <c r="B622"/>
  <c r="M622" s="1"/>
  <c r="B623"/>
  <c r="M623" s="1"/>
  <c r="B659"/>
  <c r="M659" s="1"/>
  <c r="B660"/>
  <c r="M660" s="1"/>
  <c r="B671"/>
  <c r="M671" s="1"/>
  <c r="B678"/>
  <c r="M678" s="1"/>
  <c r="B679"/>
  <c r="M679" s="1"/>
  <c r="B716"/>
  <c r="M716" s="1"/>
  <c r="B717"/>
  <c r="M717" s="1"/>
  <c r="B719"/>
  <c r="M719" s="1"/>
  <c r="L42"/>
  <c r="L57"/>
  <c r="L138"/>
  <c r="L166"/>
  <c r="N172"/>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s="1"/>
  <c r="B79"/>
  <c r="M79" s="1"/>
  <c r="B75"/>
  <c r="M75" s="1"/>
  <c r="B74"/>
  <c r="M74" s="1"/>
  <c r="B78"/>
  <c r="M78" s="1"/>
  <c r="B77"/>
  <c r="M77" s="1"/>
  <c r="B73"/>
  <c r="M73" s="1"/>
  <c r="B93"/>
  <c r="M93" s="1"/>
  <c r="B112"/>
  <c r="M112" s="1"/>
  <c r="B111"/>
  <c r="M111" s="1"/>
  <c r="B123"/>
  <c r="M123" s="1"/>
  <c r="B132"/>
  <c r="M132" s="1"/>
  <c r="B83"/>
  <c r="M83" s="1"/>
  <c r="B136"/>
  <c r="M136" s="1"/>
  <c r="B124"/>
  <c r="M124" s="1"/>
  <c r="B128"/>
  <c r="M128" s="1"/>
  <c r="B127"/>
  <c r="M127" s="1"/>
  <c r="B135"/>
  <c r="M135" s="1"/>
  <c r="B82"/>
  <c r="M82" s="1"/>
  <c r="B131"/>
  <c r="M131" s="1"/>
  <c r="B125"/>
  <c r="M125" s="1"/>
  <c r="B85"/>
  <c r="M85" s="1"/>
  <c r="B130"/>
  <c r="M130" s="1"/>
  <c r="B134"/>
  <c r="M134" s="1"/>
  <c r="B84"/>
  <c r="M84" s="1"/>
  <c r="B118"/>
  <c r="M118" s="1"/>
  <c r="B122"/>
  <c r="M122" s="1"/>
  <c r="B86"/>
  <c r="M86" s="1"/>
  <c r="B80"/>
  <c r="M80" s="1"/>
  <c r="B119"/>
  <c r="M119" s="1"/>
  <c r="B120"/>
  <c r="M120" s="1"/>
  <c r="B24"/>
  <c r="M24" s="1"/>
  <c r="B117"/>
  <c r="M117" s="1"/>
  <c r="B146"/>
  <c r="M146" s="1"/>
  <c r="B153"/>
  <c r="M153" s="1"/>
  <c r="B154"/>
  <c r="M154" s="1"/>
  <c r="B152"/>
  <c r="M152" s="1"/>
  <c r="B149"/>
  <c r="M149" s="1"/>
  <c r="B151"/>
  <c r="M151" s="1"/>
  <c r="B160"/>
  <c r="M160" s="1"/>
  <c r="B148"/>
  <c r="M148" s="1"/>
  <c r="B150"/>
  <c r="M150" s="1"/>
  <c r="B157"/>
  <c r="M157" s="1"/>
  <c r="B156"/>
  <c r="M156" s="1"/>
  <c r="B158"/>
  <c r="M158" s="1"/>
  <c r="B161"/>
  <c r="M161" s="1"/>
  <c r="B162"/>
  <c r="M162" s="1"/>
  <c r="B159"/>
  <c r="M159" s="1"/>
  <c r="B155"/>
  <c r="M155" s="1"/>
  <c r="B163"/>
  <c r="M163" s="1"/>
  <c r="B165"/>
  <c r="M165" s="1"/>
  <c r="B164"/>
  <c r="M164" s="1"/>
  <c r="B147"/>
  <c r="M147" s="1"/>
  <c r="B169"/>
  <c r="M169" s="1"/>
  <c r="B168"/>
  <c r="M168" s="1"/>
  <c r="B179"/>
  <c r="M179" s="1"/>
  <c r="B178"/>
  <c r="M178" s="1"/>
  <c r="B232"/>
  <c r="M232" s="1"/>
  <c r="B221"/>
  <c r="M221" s="1"/>
  <c r="B227"/>
  <c r="M227" s="1"/>
  <c r="B230"/>
  <c r="M230" s="1"/>
  <c r="B223"/>
  <c r="M223" s="1"/>
  <c r="B240"/>
  <c r="M240" s="1"/>
  <c r="B242"/>
  <c r="M242" s="1"/>
  <c r="B246"/>
  <c r="M246" s="1"/>
  <c r="B238"/>
  <c r="M238" s="1"/>
  <c r="B245"/>
  <c r="M245" s="1"/>
  <c r="B239"/>
  <c r="M239" s="1"/>
  <c r="B234"/>
  <c r="M234" s="1"/>
  <c r="B236"/>
  <c r="M236" s="1"/>
  <c r="B225"/>
  <c r="M225" s="1"/>
  <c r="B237"/>
  <c r="M237" s="1"/>
  <c r="B231"/>
  <c r="M231" s="1"/>
  <c r="B241"/>
  <c r="M241" s="1"/>
  <c r="B220"/>
  <c r="M220" s="1"/>
  <c r="B244"/>
  <c r="M244" s="1"/>
  <c r="B222"/>
  <c r="M222" s="1"/>
  <c r="B235"/>
  <c r="M235" s="1"/>
  <c r="B224"/>
  <c r="M224" s="1"/>
  <c r="B218"/>
  <c r="M218" s="1"/>
  <c r="B233"/>
  <c r="M233" s="1"/>
  <c r="B228"/>
  <c r="M228" s="1"/>
  <c r="B229"/>
  <c r="M229" s="1"/>
  <c r="B226"/>
  <c r="M226" s="1"/>
  <c r="B243"/>
  <c r="M243" s="1"/>
  <c r="B219"/>
  <c r="M219" s="1"/>
  <c r="B251"/>
  <c r="M251" s="1"/>
  <c r="B253"/>
  <c r="M253" s="1"/>
  <c r="B250"/>
  <c r="M250" s="1"/>
  <c r="B252"/>
  <c r="M252" s="1"/>
  <c r="B254"/>
  <c r="M254" s="1"/>
  <c r="B249"/>
  <c r="M249" s="1"/>
  <c r="B261"/>
  <c r="M261" s="1"/>
  <c r="B260"/>
  <c r="M260" s="1"/>
  <c r="B265"/>
  <c r="M265" s="1"/>
  <c r="B262"/>
  <c r="M262" s="1"/>
  <c r="B264"/>
  <c r="M264" s="1"/>
  <c r="B263"/>
  <c r="M263" s="1"/>
  <c r="B277"/>
  <c r="M277" s="1"/>
  <c r="B275"/>
  <c r="M275" s="1"/>
  <c r="B274"/>
  <c r="M274" s="1"/>
  <c r="B276"/>
  <c r="M276" s="1"/>
  <c r="B278"/>
  <c r="M278" s="1"/>
  <c r="B273"/>
  <c r="M273" s="1"/>
  <c r="B293"/>
  <c r="M293" s="1"/>
  <c r="B294"/>
  <c r="M294" s="1"/>
  <c r="B295"/>
  <c r="M295" s="1"/>
  <c r="B292"/>
  <c r="M292" s="1"/>
  <c r="B296"/>
  <c r="M296" s="1"/>
  <c r="B291"/>
  <c r="M291" s="1"/>
  <c r="B299"/>
  <c r="M299" s="1"/>
  <c r="B320"/>
  <c r="M320" s="1"/>
  <c r="B318"/>
  <c r="M318" s="1"/>
  <c r="B321"/>
  <c r="M321" s="1"/>
  <c r="B319"/>
  <c r="M319" s="1"/>
  <c r="B330"/>
  <c r="M330" s="1"/>
  <c r="B342"/>
  <c r="M342" s="1"/>
  <c r="B341"/>
  <c r="M341" s="1"/>
  <c r="B340"/>
  <c r="M340" s="1"/>
  <c r="B346"/>
  <c r="M346" s="1"/>
  <c r="B347"/>
  <c r="M347" s="1"/>
  <c r="B352"/>
  <c r="M352" s="1"/>
  <c r="B350"/>
  <c r="M350" s="1"/>
  <c r="B349"/>
  <c r="M349" s="1"/>
  <c r="B351"/>
  <c r="M351" s="1"/>
  <c r="B348"/>
  <c r="M348" s="1"/>
  <c r="B345"/>
  <c r="M345" s="1"/>
  <c r="B377"/>
  <c r="M377" s="1"/>
  <c r="B368"/>
  <c r="M368" s="1"/>
  <c r="B373"/>
  <c r="M373" s="1"/>
  <c r="B375"/>
  <c r="M375" s="1"/>
  <c r="B376"/>
  <c r="M376" s="1"/>
  <c r="B367"/>
  <c r="M367" s="1"/>
  <c r="B374"/>
  <c r="M374" s="1"/>
  <c r="B366"/>
  <c r="M366" s="1"/>
  <c r="B365"/>
  <c r="M365" s="1"/>
  <c r="B369"/>
  <c r="M369" s="1"/>
  <c r="B372"/>
  <c r="M372" s="1"/>
  <c r="B378"/>
  <c r="M378" s="1"/>
  <c r="B370"/>
  <c r="M370" s="1"/>
  <c r="B371"/>
  <c r="M371" s="1"/>
  <c r="B401"/>
  <c r="M401" s="1"/>
  <c r="B402"/>
  <c r="M402" s="1"/>
  <c r="B415"/>
  <c r="M415" s="1"/>
  <c r="B416"/>
  <c r="M416" s="1"/>
  <c r="B439"/>
  <c r="M439" s="1"/>
  <c r="B433"/>
  <c r="M433" s="1"/>
  <c r="B440"/>
  <c r="M440" s="1"/>
  <c r="B429"/>
  <c r="M429" s="1"/>
  <c r="B441"/>
  <c r="M441" s="1"/>
  <c r="B436"/>
  <c r="M436" s="1"/>
  <c r="B432"/>
  <c r="M432" s="1"/>
  <c r="B431"/>
  <c r="M431" s="1"/>
  <c r="B438"/>
  <c r="M438" s="1"/>
  <c r="B437"/>
  <c r="M437" s="1"/>
  <c r="B435"/>
  <c r="M435" s="1"/>
  <c r="B434"/>
  <c r="M434" s="1"/>
  <c r="B430"/>
  <c r="M430" s="1"/>
  <c r="B444"/>
  <c r="M444" s="1"/>
  <c r="B445"/>
  <c r="M445" s="1"/>
  <c r="B443"/>
  <c r="M443" s="1"/>
  <c r="B448"/>
  <c r="M448" s="1"/>
  <c r="B454"/>
  <c r="M454" s="1"/>
  <c r="B453"/>
  <c r="M453" s="1"/>
  <c r="B455"/>
  <c r="M455" s="1"/>
  <c r="B481"/>
  <c r="M481" s="1"/>
  <c r="B480"/>
  <c r="M480" s="1"/>
  <c r="B482"/>
  <c r="M482" s="1"/>
  <c r="B540"/>
  <c r="M540" s="1"/>
  <c r="B542"/>
  <c r="M542" s="1"/>
  <c r="B534"/>
  <c r="M534" s="1"/>
  <c r="B536"/>
  <c r="M536" s="1"/>
  <c r="B538"/>
  <c r="M538" s="1"/>
  <c r="B539"/>
  <c r="M539" s="1"/>
  <c r="B541"/>
  <c r="M541" s="1"/>
  <c r="B537"/>
  <c r="M537" s="1"/>
  <c r="B535"/>
  <c r="M535" s="1"/>
  <c r="B555"/>
  <c r="M555" s="1"/>
  <c r="B556"/>
  <c r="M556" s="1"/>
  <c r="B552"/>
  <c r="M552" s="1"/>
  <c r="B549"/>
  <c r="M549" s="1"/>
  <c r="B550"/>
  <c r="M550" s="1"/>
  <c r="B551"/>
  <c r="M551" s="1"/>
  <c r="B553"/>
  <c r="M553" s="1"/>
  <c r="B554"/>
  <c r="M554" s="1"/>
  <c r="B561"/>
  <c r="M561" s="1"/>
  <c r="B560"/>
  <c r="M560" s="1"/>
  <c r="B563"/>
  <c r="M563" s="1"/>
  <c r="B568"/>
  <c r="M568" s="1"/>
  <c r="B586"/>
  <c r="M586" s="1"/>
  <c r="B584"/>
  <c r="M584" s="1"/>
  <c r="B591"/>
  <c r="M591" s="1"/>
  <c r="B589"/>
  <c r="M589" s="1"/>
  <c r="B580"/>
  <c r="M580" s="1"/>
  <c r="B588"/>
  <c r="M588" s="1"/>
  <c r="B582"/>
  <c r="M582" s="1"/>
  <c r="B585"/>
  <c r="M585" s="1"/>
  <c r="B587"/>
  <c r="M587" s="1"/>
  <c r="B577"/>
  <c r="M577" s="1"/>
  <c r="B578"/>
  <c r="M578" s="1"/>
  <c r="B583"/>
  <c r="M583" s="1"/>
  <c r="B579"/>
  <c r="M579" s="1"/>
  <c r="B581"/>
  <c r="M581" s="1"/>
  <c r="B590"/>
  <c r="M590" s="1"/>
  <c r="B597"/>
  <c r="M597" s="1"/>
  <c r="B594"/>
  <c r="M594" s="1"/>
  <c r="B593"/>
  <c r="M593" s="1"/>
  <c r="B595"/>
  <c r="M595" s="1"/>
  <c r="B596"/>
  <c r="M596" s="1"/>
  <c r="B598"/>
  <c r="M598" s="1"/>
  <c r="B592"/>
  <c r="M592" s="1"/>
  <c r="B607"/>
  <c r="M607" s="1"/>
  <c r="B606"/>
  <c r="M606" s="1"/>
  <c r="B618"/>
  <c r="M618" s="1"/>
  <c r="B620"/>
  <c r="M620" s="1"/>
  <c r="B619"/>
  <c r="M619" s="1"/>
  <c r="B621"/>
  <c r="M621" s="1"/>
  <c r="B629"/>
  <c r="M629" s="1"/>
  <c r="B627"/>
  <c r="M627" s="1"/>
  <c r="B631"/>
  <c r="M631" s="1"/>
  <c r="B630"/>
  <c r="M630" s="1"/>
  <c r="B624"/>
  <c r="M624" s="1"/>
  <c r="B628"/>
  <c r="M628" s="1"/>
  <c r="B625"/>
  <c r="M625" s="1"/>
  <c r="B626"/>
  <c r="M626" s="1"/>
  <c r="B658"/>
  <c r="M658" s="1"/>
  <c r="B657"/>
  <c r="M657" s="1"/>
  <c r="B654"/>
  <c r="M654" s="1"/>
  <c r="B653"/>
  <c r="M653" s="1"/>
  <c r="B652"/>
  <c r="M652" s="1"/>
  <c r="B656"/>
  <c r="M656" s="1"/>
  <c r="B655"/>
  <c r="M655" s="1"/>
  <c r="B651"/>
  <c r="M651" s="1"/>
  <c r="B669"/>
  <c r="M669" s="1"/>
  <c r="B664"/>
  <c r="M664" s="1"/>
  <c r="B665"/>
  <c r="M665" s="1"/>
  <c r="B668"/>
  <c r="M668" s="1"/>
  <c r="B662"/>
  <c r="M662" s="1"/>
  <c r="B667"/>
  <c r="M667" s="1"/>
  <c r="B663"/>
  <c r="M663" s="1"/>
  <c r="B670"/>
  <c r="M670" s="1"/>
  <c r="B666"/>
  <c r="M666" s="1"/>
  <c r="B677"/>
  <c r="M677" s="1"/>
  <c r="B674"/>
  <c r="M674" s="1"/>
  <c r="B675"/>
  <c r="M675" s="1"/>
  <c r="B676"/>
  <c r="M676" s="1"/>
  <c r="B689"/>
  <c r="M689" s="1"/>
  <c r="B690"/>
  <c r="M690" s="1"/>
  <c r="B688"/>
  <c r="M688" s="1"/>
  <c r="B687"/>
  <c r="M687" s="1"/>
  <c r="B686"/>
  <c r="M686" s="1"/>
  <c r="B691"/>
  <c r="M691" s="1"/>
  <c r="B722"/>
  <c r="M722" s="1"/>
  <c r="B721"/>
  <c r="M721" s="1"/>
  <c r="B723"/>
  <c r="M723" s="1"/>
  <c r="B724"/>
  <c r="M724" s="1"/>
  <c r="B725"/>
  <c r="M725" s="1"/>
  <c r="B2"/>
  <c r="M2" s="1"/>
  <c r="B21"/>
  <c r="M21" s="1"/>
  <c r="B56"/>
  <c r="M56" s="1"/>
  <c r="B58"/>
  <c r="M58" s="1"/>
  <c r="B60"/>
  <c r="M60" s="1"/>
  <c r="B61"/>
  <c r="M61" s="1"/>
  <c r="B62"/>
  <c r="M62" s="1"/>
  <c r="B63"/>
  <c r="M63" s="1"/>
  <c r="B67"/>
  <c r="M67" s="1"/>
  <c r="B87"/>
  <c r="M87" s="1"/>
  <c r="B95"/>
  <c r="M95" s="1"/>
  <c r="B94"/>
  <c r="M94" s="1"/>
  <c r="B42"/>
  <c r="M42" s="1"/>
  <c r="B57"/>
  <c r="M57" s="1"/>
  <c r="B138"/>
  <c r="M138" s="1"/>
  <c r="B166"/>
  <c r="M166" s="1"/>
  <c r="B172"/>
  <c r="M172" s="1"/>
  <c r="B177"/>
  <c r="M177" s="1"/>
  <c r="B247"/>
  <c r="M247" s="1"/>
  <c r="B266"/>
  <c r="M266" s="1"/>
  <c r="B268"/>
  <c r="M268" s="1"/>
  <c r="B283"/>
  <c r="M283" s="1"/>
  <c r="B302"/>
  <c r="M302" s="1"/>
  <c r="B301"/>
  <c r="M301" s="1"/>
  <c r="B323"/>
  <c r="M323" s="1"/>
  <c r="B322"/>
  <c r="M322" s="1"/>
  <c r="B324"/>
  <c r="M324" s="1"/>
  <c r="B327"/>
  <c r="M327" s="1"/>
  <c r="B334"/>
  <c r="M334" s="1"/>
  <c r="B343"/>
  <c r="M343" s="1"/>
  <c r="B344"/>
  <c r="M344" s="1"/>
  <c r="B446"/>
  <c r="M446" s="1"/>
  <c r="B449"/>
  <c r="M449" s="1"/>
  <c r="B456"/>
  <c r="M456" s="1"/>
  <c r="B483"/>
  <c r="M483" s="1"/>
  <c r="B489"/>
  <c r="M489" s="1"/>
  <c r="B503"/>
  <c r="M503" s="1"/>
  <c r="B564"/>
  <c r="M564" s="1"/>
  <c r="B632"/>
  <c r="M632" s="1"/>
  <c r="B712"/>
  <c r="M712" s="1"/>
  <c r="B713"/>
  <c r="M713" s="1"/>
  <c r="B715"/>
  <c r="M715" s="1"/>
  <c r="B726"/>
  <c r="M726" s="1"/>
  <c r="B380"/>
  <c r="M380" s="1"/>
  <c r="B685"/>
  <c r="M685" s="1"/>
  <c r="B680"/>
  <c r="M680" s="1"/>
  <c r="B720"/>
  <c r="M720" s="1"/>
  <c r="B46"/>
  <c r="M46" s="1"/>
  <c r="B40"/>
  <c r="M40" s="1"/>
  <c r="B45"/>
  <c r="M45" s="1"/>
  <c r="B47"/>
  <c r="M47" s="1"/>
  <c r="B43"/>
  <c r="M43" s="1"/>
  <c r="B48"/>
  <c r="M48" s="1"/>
  <c r="L459"/>
  <c r="N459"/>
  <c r="B459"/>
  <c r="M459" s="1"/>
  <c r="B21" i="11"/>
  <c r="B20" i="10"/>
  <c r="H118" i="9"/>
  <c r="B17" i="11"/>
  <c r="B18"/>
  <c r="N1" i="10"/>
  <c r="N2"/>
  <c r="N3"/>
  <c r="N4"/>
  <c r="N5"/>
  <c r="N6"/>
  <c r="N7"/>
  <c r="N8"/>
  <c r="N9"/>
  <c r="N10"/>
  <c r="B16"/>
  <c r="N22"/>
  <c r="N23"/>
  <c r="N24"/>
  <c r="N25"/>
  <c r="N26"/>
  <c r="B66" i="1"/>
  <c r="M66"/>
  <c r="N66"/>
  <c r="L66"/>
  <c r="B65"/>
  <c r="M65"/>
  <c r="N65"/>
  <c r="L65"/>
  <c r="B69"/>
  <c r="M69"/>
  <c r="L69"/>
  <c r="B72"/>
  <c r="M72" s="1"/>
  <c r="L72"/>
  <c r="B88"/>
  <c r="M88"/>
  <c r="L88"/>
  <c r="B96"/>
  <c r="M96" s="1"/>
  <c r="N96"/>
  <c r="L96"/>
  <c r="B97"/>
  <c r="M97" s="1"/>
  <c r="L97"/>
  <c r="B110"/>
  <c r="M110"/>
  <c r="L110"/>
  <c r="B114"/>
  <c r="M114" s="1"/>
  <c r="L114"/>
  <c r="B113"/>
  <c r="M113"/>
  <c r="L113"/>
  <c r="B26"/>
  <c r="M26" s="1"/>
  <c r="L26"/>
  <c r="B30"/>
  <c r="M30"/>
  <c r="N30"/>
  <c r="L30"/>
  <c r="B49"/>
  <c r="M49"/>
  <c r="L49"/>
  <c r="B116"/>
  <c r="M116" s="1"/>
  <c r="L116"/>
  <c r="B121"/>
  <c r="M121"/>
  <c r="L121"/>
  <c r="B126"/>
  <c r="M126" s="1"/>
  <c r="L126"/>
  <c r="B81"/>
  <c r="M81"/>
  <c r="L81"/>
  <c r="B171"/>
  <c r="M171" s="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c r="N495"/>
  <c r="L495"/>
  <c r="B496"/>
  <c r="M496"/>
  <c r="N496"/>
  <c r="L496"/>
  <c r="B497"/>
  <c r="M497"/>
  <c r="N497"/>
  <c r="L497"/>
  <c r="B505"/>
  <c r="M505"/>
  <c r="N505"/>
  <c r="L505"/>
  <c r="B504"/>
  <c r="M504"/>
  <c r="N504"/>
  <c r="L504"/>
  <c r="B543"/>
  <c r="M543"/>
  <c r="N543"/>
  <c r="L543"/>
  <c r="B558"/>
  <c r="M558"/>
  <c r="N558"/>
  <c r="L558"/>
  <c r="B559"/>
  <c r="M559"/>
  <c r="N559"/>
  <c r="L559"/>
  <c r="B565"/>
  <c r="M565"/>
  <c r="N565"/>
  <c r="L565"/>
  <c r="B566"/>
  <c r="M566"/>
  <c r="N566"/>
  <c r="L566"/>
  <c r="B570"/>
  <c r="M570"/>
  <c r="N570"/>
  <c r="L570"/>
  <c r="B569"/>
  <c r="M569"/>
  <c r="N569"/>
  <c r="L569"/>
  <c r="B599"/>
  <c r="M599"/>
  <c r="N599"/>
  <c r="L599"/>
  <c r="B71"/>
  <c r="M71"/>
  <c r="L71"/>
  <c r="B70"/>
  <c r="M70"/>
  <c r="L70"/>
  <c r="B89"/>
  <c r="M89" s="1"/>
  <c r="L89"/>
  <c r="B329"/>
  <c r="M329" s="1"/>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c r="N76"/>
  <c r="L76"/>
  <c r="B35"/>
  <c r="M35"/>
  <c r="L35"/>
  <c r="B23"/>
  <c r="M23"/>
  <c r="N23"/>
  <c r="L23"/>
  <c r="B34"/>
  <c r="M34"/>
  <c r="L34"/>
  <c r="B31"/>
  <c r="M31" s="1"/>
  <c r="L31"/>
  <c r="B36"/>
  <c r="M36" s="1"/>
  <c r="L36"/>
  <c r="B27"/>
  <c r="M27"/>
  <c r="L27"/>
  <c r="B25"/>
  <c r="M25"/>
  <c r="L25"/>
  <c r="B32"/>
  <c r="M32" s="1"/>
  <c r="N32"/>
  <c r="L32"/>
  <c r="B38"/>
  <c r="M38" s="1"/>
  <c r="L38"/>
  <c r="B28"/>
  <c r="M28" s="1"/>
  <c r="L28"/>
  <c r="B39"/>
  <c r="M39"/>
  <c r="L39"/>
  <c r="B22"/>
  <c r="M22"/>
  <c r="L22"/>
  <c r="B29"/>
  <c r="M29" s="1"/>
  <c r="L29"/>
  <c r="B91"/>
  <c r="M91" s="1"/>
  <c r="L91"/>
  <c r="B92"/>
  <c r="M92"/>
  <c r="N92"/>
  <c r="L92"/>
  <c r="B90"/>
  <c r="M90"/>
  <c r="L90"/>
  <c r="B98"/>
  <c r="M98"/>
  <c r="N98"/>
  <c r="L98"/>
  <c r="B99"/>
  <c r="M99"/>
  <c r="L99"/>
  <c r="B109"/>
  <c r="M109" s="1"/>
  <c r="L109"/>
  <c r="B100"/>
  <c r="M100" s="1"/>
  <c r="N100"/>
  <c r="L100"/>
  <c r="B101"/>
  <c r="M101" s="1"/>
  <c r="L101"/>
  <c r="B102"/>
  <c r="M102"/>
  <c r="N102"/>
  <c r="L102"/>
  <c r="B103"/>
  <c r="M103"/>
  <c r="N103"/>
  <c r="L103"/>
  <c r="B104"/>
  <c r="M104" s="1"/>
  <c r="N104"/>
  <c r="L104"/>
  <c r="B105"/>
  <c r="M105" s="1"/>
  <c r="L105"/>
  <c r="B106"/>
  <c r="M106"/>
  <c r="N106"/>
  <c r="L106"/>
  <c r="B107"/>
  <c r="M107"/>
  <c r="L107"/>
  <c r="B108"/>
  <c r="M108" s="1"/>
  <c r="N108"/>
  <c r="L108"/>
  <c r="B41"/>
  <c r="M41" s="1"/>
  <c r="N41"/>
  <c r="L41"/>
  <c r="B33"/>
  <c r="M33" s="1"/>
  <c r="L33"/>
  <c r="B54"/>
  <c r="M54" s="1"/>
  <c r="L54"/>
  <c r="B144"/>
  <c r="M144" s="1"/>
  <c r="N144"/>
  <c r="L144"/>
  <c r="B142"/>
  <c r="M142" s="1"/>
  <c r="N142"/>
  <c r="L142"/>
  <c r="B140"/>
  <c r="M140" s="1"/>
  <c r="N140"/>
  <c r="L140"/>
  <c r="B145"/>
  <c r="M145" s="1"/>
  <c r="N145"/>
  <c r="L145"/>
  <c r="B141"/>
  <c r="M141" s="1"/>
  <c r="N141"/>
  <c r="L141"/>
  <c r="B143"/>
  <c r="M143" s="1"/>
  <c r="N143"/>
  <c r="L143"/>
  <c r="B139"/>
  <c r="M139" s="1"/>
  <c r="N139"/>
  <c r="L139"/>
  <c r="B176"/>
  <c r="M176" s="1"/>
  <c r="N176"/>
  <c r="L176"/>
  <c r="B189"/>
  <c r="M189" s="1"/>
  <c r="N189"/>
  <c r="L189"/>
  <c r="B185"/>
  <c r="M185" s="1"/>
  <c r="N185"/>
  <c r="L185"/>
  <c r="B193"/>
  <c r="M193" s="1"/>
  <c r="N193"/>
  <c r="L193"/>
  <c r="B194"/>
  <c r="M194" s="1"/>
  <c r="N194"/>
  <c r="L194"/>
  <c r="B203"/>
  <c r="M203" s="1"/>
  <c r="N203"/>
  <c r="L203"/>
  <c r="B206"/>
  <c r="M206" s="1"/>
  <c r="N206"/>
  <c r="L206"/>
  <c r="B186"/>
  <c r="M186" s="1"/>
  <c r="N186"/>
  <c r="L186"/>
  <c r="B208"/>
  <c r="M208" s="1"/>
  <c r="N208"/>
  <c r="L208"/>
  <c r="B200"/>
  <c r="M200" s="1"/>
  <c r="N200"/>
  <c r="L200"/>
  <c r="B215"/>
  <c r="M215" s="1"/>
  <c r="N215"/>
  <c r="L215"/>
  <c r="B183"/>
  <c r="M183" s="1"/>
  <c r="N183"/>
  <c r="L183"/>
  <c r="B195"/>
  <c r="M195" s="1"/>
  <c r="N195"/>
  <c r="L195"/>
  <c r="B202"/>
  <c r="M202" s="1"/>
  <c r="N202"/>
  <c r="L202"/>
  <c r="B205"/>
  <c r="M205" s="1"/>
  <c r="N205"/>
  <c r="L205"/>
  <c r="B211"/>
  <c r="M211" s="1"/>
  <c r="N211"/>
  <c r="L211"/>
  <c r="B217"/>
  <c r="M217" s="1"/>
  <c r="N217"/>
  <c r="L217"/>
  <c r="B187"/>
  <c r="M187" s="1"/>
  <c r="N187"/>
  <c r="L187"/>
  <c r="B188"/>
  <c r="M188" s="1"/>
  <c r="N188"/>
  <c r="L188"/>
  <c r="B190"/>
  <c r="M190" s="1"/>
  <c r="N190"/>
  <c r="L190"/>
  <c r="B204"/>
  <c r="M204" s="1"/>
  <c r="N204"/>
  <c r="L204"/>
  <c r="B210"/>
  <c r="M210" s="1"/>
  <c r="N210"/>
  <c r="L210"/>
  <c r="B213"/>
  <c r="M213" s="1"/>
  <c r="N213"/>
  <c r="L213"/>
  <c r="B216"/>
  <c r="M216" s="1"/>
  <c r="N216"/>
  <c r="L216"/>
  <c r="B196"/>
  <c r="M196" s="1"/>
  <c r="N196"/>
  <c r="L196"/>
  <c r="B197"/>
  <c r="M197" s="1"/>
  <c r="N197"/>
  <c r="L197"/>
  <c r="B207"/>
  <c r="M207" s="1"/>
  <c r="N207"/>
  <c r="L207"/>
  <c r="B214"/>
  <c r="M214" s="1"/>
  <c r="N214"/>
  <c r="L214"/>
  <c r="B198"/>
  <c r="M198" s="1"/>
  <c r="N198"/>
  <c r="L198"/>
  <c r="B199"/>
  <c r="M199" s="1"/>
  <c r="N199"/>
  <c r="L199"/>
  <c r="B184"/>
  <c r="M184" s="1"/>
  <c r="N184"/>
  <c r="L184"/>
  <c r="B191"/>
  <c r="M191" s="1"/>
  <c r="N191"/>
  <c r="L191"/>
  <c r="B192"/>
  <c r="M192" s="1"/>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N136"/>
  <c r="L136"/>
  <c r="N124"/>
  <c r="L124"/>
  <c r="L128"/>
  <c r="L127"/>
  <c r="L135"/>
  <c r="L82"/>
  <c r="L131"/>
  <c r="L125"/>
  <c r="L85"/>
  <c r="L130"/>
  <c r="N134"/>
  <c r="L134"/>
  <c r="L84"/>
  <c r="L118"/>
  <c r="L122"/>
  <c r="N86"/>
  <c r="L86"/>
  <c r="L80"/>
  <c r="N119"/>
  <c r="L119"/>
  <c r="L120"/>
  <c r="L24"/>
  <c r="N117"/>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I3"/>
  <c r="C4"/>
  <c r="C20" i="11" s="1"/>
  <c r="I4" i="9"/>
  <c r="C5"/>
  <c r="C6"/>
  <c r="B1" i="4"/>
  <c r="I18" i="9" s="1"/>
  <c r="B3" i="6"/>
  <c r="B4"/>
  <c r="B5"/>
  <c r="N56" i="1"/>
  <c r="N38"/>
  <c r="I31" i="9"/>
  <c r="C10"/>
  <c r="C10" i="6"/>
  <c r="I30" i="9"/>
  <c r="I34"/>
  <c r="I32"/>
  <c r="B2" i="4"/>
  <c r="L39" i="9"/>
  <c r="C13"/>
  <c r="C13" i="6" s="1"/>
  <c r="I26" i="9"/>
  <c r="I29"/>
  <c r="C11"/>
  <c r="C11" i="6" s="1"/>
  <c r="I20" i="9"/>
  <c r="C12"/>
  <c r="C12" i="6" s="1"/>
  <c r="I27" i="9"/>
  <c r="C14"/>
  <c r="I28"/>
  <c r="I24"/>
  <c r="I21"/>
  <c r="I33"/>
  <c r="I23"/>
  <c r="C14" i="6"/>
  <c r="C15" l="1"/>
  <c r="C18" i="10"/>
  <c r="A1" i="11"/>
  <c r="A1" i="10"/>
  <c r="B3" i="4"/>
  <c r="L38" i="9"/>
  <c r="I25"/>
  <c r="I22"/>
  <c r="I17"/>
  <c r="I19"/>
  <c r="I92" i="4" l="1"/>
  <c r="E91"/>
  <c r="A40"/>
  <c r="E48"/>
  <c r="K100" i="9" s="1"/>
  <c r="C41" i="4"/>
  <c r="E52"/>
  <c r="K104" i="9" s="1"/>
  <c r="I73" i="4"/>
  <c r="H16"/>
  <c r="A30"/>
  <c r="I25"/>
  <c r="G60"/>
  <c r="B112" i="9" s="1"/>
  <c r="I41" i="4"/>
  <c r="C28"/>
  <c r="H70"/>
  <c r="G30"/>
  <c r="B82" i="9" s="1"/>
  <c r="D85" i="4"/>
  <c r="H7"/>
  <c r="D94"/>
  <c r="G20"/>
  <c r="B72" i="9" s="1"/>
  <c r="G32" i="4"/>
  <c r="B84" i="9" s="1"/>
  <c r="D50" i="4"/>
  <c r="A102" i="9" s="1"/>
  <c r="D78" i="4"/>
  <c r="D86"/>
  <c r="G23"/>
  <c r="B75" i="9" s="1"/>
  <c r="G80" i="4"/>
  <c r="H66"/>
  <c r="A26"/>
  <c r="H94"/>
  <c r="E75"/>
  <c r="C38"/>
  <c r="C90"/>
  <c r="H59"/>
  <c r="G67"/>
  <c r="I64"/>
  <c r="H63"/>
  <c r="D15"/>
  <c r="A67" i="9" s="1"/>
  <c r="D70" i="4"/>
  <c r="H89"/>
  <c r="H65"/>
  <c r="D21"/>
  <c r="A73" i="9" s="1"/>
  <c r="D62" i="4"/>
  <c r="A114" i="9" s="1"/>
  <c r="A38" i="4"/>
  <c r="E13"/>
  <c r="K65" i="9" s="1"/>
  <c r="E30" i="4"/>
  <c r="K82" i="9" s="1"/>
  <c r="G75" i="4"/>
  <c r="A83"/>
  <c r="J83" s="1"/>
  <c r="H51"/>
  <c r="E77"/>
  <c r="I88"/>
  <c r="A92"/>
  <c r="I74"/>
  <c r="E47"/>
  <c r="K99" i="9" s="1"/>
  <c r="H21" i="4"/>
  <c r="A71"/>
  <c r="J71" s="1"/>
  <c r="D64"/>
  <c r="A116" i="9" s="1"/>
  <c r="D31" i="4"/>
  <c r="A83" i="9" s="1"/>
  <c r="G78" i="4"/>
  <c r="H32"/>
  <c r="E71"/>
  <c r="E66"/>
  <c r="K118" i="9" s="1"/>
  <c r="H4" i="4"/>
  <c r="D22"/>
  <c r="A74" i="9" s="1"/>
  <c r="E44" i="4"/>
  <c r="K96" i="9" s="1"/>
  <c r="D19" i="4"/>
  <c r="A71" i="9" s="1"/>
  <c r="I37" i="4"/>
  <c r="G85"/>
  <c r="D2"/>
  <c r="A54" i="9" s="1"/>
  <c r="H26" i="4"/>
  <c r="I22"/>
  <c r="I53"/>
  <c r="H33"/>
  <c r="E53"/>
  <c r="K105" i="9" s="1"/>
  <c r="C66" i="4"/>
  <c r="G19"/>
  <c r="B71" i="9" s="1"/>
  <c r="H11" i="4"/>
  <c r="G79"/>
  <c r="D5"/>
  <c r="A57" i="9" s="1"/>
  <c r="D49" i="4"/>
  <c r="A101" i="9" s="1"/>
  <c r="H90" i="4"/>
  <c r="H82"/>
  <c r="C43"/>
  <c r="D1"/>
  <c r="A53" i="9" s="1"/>
  <c r="H56" i="4"/>
  <c r="H88"/>
  <c r="E64"/>
  <c r="K116" i="9" s="1"/>
  <c r="I50" i="4"/>
  <c r="I34"/>
  <c r="H46"/>
  <c r="I20"/>
  <c r="A52"/>
  <c r="D29"/>
  <c r="A81" i="9" s="1"/>
  <c r="D24" i="4"/>
  <c r="A76" i="9" s="1"/>
  <c r="E67" i="4"/>
  <c r="D35"/>
  <c r="A87" i="9" s="1"/>
  <c r="A7" i="4"/>
  <c r="J7" s="1"/>
  <c r="D82"/>
  <c r="I16"/>
  <c r="I85"/>
  <c r="C36"/>
  <c r="H68"/>
  <c r="C85"/>
  <c r="A47"/>
  <c r="J47" s="1"/>
  <c r="D88"/>
  <c r="C45"/>
  <c r="G55"/>
  <c r="B107" i="9" s="1"/>
  <c r="H57" i="4"/>
  <c r="E9"/>
  <c r="K61" i="9" s="1"/>
  <c r="E42" i="4"/>
  <c r="K94" i="9" s="1"/>
  <c r="I19" i="4"/>
  <c r="G11"/>
  <c r="B63" i="9" s="1"/>
  <c r="E3" i="4"/>
  <c r="K55" i="9" s="1"/>
  <c r="D46" i="4"/>
  <c r="A98" i="9" s="1"/>
  <c r="D65" i="4"/>
  <c r="A117" i="9" s="1"/>
  <c r="H78" i="4"/>
  <c r="C24"/>
  <c r="D83"/>
  <c r="G72"/>
  <c r="D67"/>
  <c r="E22"/>
  <c r="K74" i="9" s="1"/>
  <c r="A48" i="4"/>
  <c r="A17"/>
  <c r="J17" s="1"/>
  <c r="E27"/>
  <c r="K79" i="9" s="1"/>
  <c r="D48" i="4"/>
  <c r="A100" i="9" s="1"/>
  <c r="E6" i="4"/>
  <c r="K58" i="9" s="1"/>
  <c r="D66" i="4"/>
  <c r="A118" i="9" s="1"/>
  <c r="L118" s="1"/>
  <c r="C64" i="4"/>
  <c r="H12"/>
  <c r="D73"/>
  <c r="E93"/>
  <c r="C72"/>
  <c r="E74"/>
  <c r="G38"/>
  <c r="B90" i="9" s="1"/>
  <c r="C52" i="4"/>
  <c r="D75"/>
  <c r="C73"/>
  <c r="C51"/>
  <c r="A54"/>
  <c r="A93"/>
  <c r="J93" s="1"/>
  <c r="D74"/>
  <c r="C88"/>
  <c r="G14"/>
  <c r="B66" i="9" s="1"/>
  <c r="C75" i="4"/>
  <c r="H85"/>
  <c r="G63"/>
  <c r="B115" i="9" s="1"/>
  <c r="I87" i="4"/>
  <c r="G86"/>
  <c r="G94"/>
  <c r="H44"/>
  <c r="G29"/>
  <c r="B81" i="9" s="1"/>
  <c r="D76" i="4"/>
  <c r="A46"/>
  <c r="D43"/>
  <c r="A95" i="9" s="1"/>
  <c r="E15" i="4"/>
  <c r="K67" i="9" s="1"/>
  <c r="A42" i="4"/>
  <c r="A67"/>
  <c r="J67" s="1"/>
  <c r="G76"/>
  <c r="D4"/>
  <c r="A56" i="9" s="1"/>
  <c r="A87" i="4"/>
  <c r="J87" s="1"/>
  <c r="D69"/>
  <c r="I86"/>
  <c r="A33"/>
  <c r="J33" s="1"/>
  <c r="E57"/>
  <c r="K109" i="9" s="1"/>
  <c r="I94" i="4"/>
  <c r="C40"/>
  <c r="A64"/>
  <c r="A53"/>
  <c r="J53" s="1"/>
  <c r="E88"/>
  <c r="G51"/>
  <c r="B103" i="9" s="1"/>
  <c r="C48" i="4"/>
  <c r="A91"/>
  <c r="J91" s="1"/>
  <c r="D12"/>
  <c r="A64" i="9" s="1"/>
  <c r="H3" i="4"/>
  <c r="H14"/>
  <c r="I7"/>
  <c r="D23"/>
  <c r="A75" i="9" s="1"/>
  <c r="A8" i="4"/>
  <c r="E34"/>
  <c r="K86" i="9" s="1"/>
  <c r="G66" i="4"/>
  <c r="A60"/>
  <c r="C10"/>
  <c r="C44"/>
  <c r="G58"/>
  <c r="B110" i="9" s="1"/>
  <c r="A51" i="4"/>
  <c r="J51" s="1"/>
  <c r="A35"/>
  <c r="J35" s="1"/>
  <c r="H24"/>
  <c r="A77"/>
  <c r="J77" s="1"/>
  <c r="G70"/>
  <c r="G37"/>
  <c r="B89" i="9" s="1"/>
  <c r="G77" i="4"/>
  <c r="A56"/>
  <c r="D8"/>
  <c r="A60" i="9" s="1"/>
  <c r="E92" i="4"/>
  <c r="E54"/>
  <c r="K106" i="9" s="1"/>
  <c r="H84" i="4"/>
  <c r="E76"/>
  <c r="C80"/>
  <c r="C77"/>
  <c r="I79"/>
  <c r="I52"/>
  <c r="I23"/>
  <c r="E90"/>
  <c r="H53"/>
  <c r="D33"/>
  <c r="A85" i="9" s="1"/>
  <c r="G21" i="4"/>
  <c r="B73" i="9" s="1"/>
  <c r="G22" i="4"/>
  <c r="B74" i="9" s="1"/>
  <c r="D84" i="4"/>
  <c r="I69"/>
  <c r="C79"/>
  <c r="I10"/>
  <c r="H20"/>
  <c r="E29"/>
  <c r="K81" i="9" s="1"/>
  <c r="H62" i="4"/>
  <c r="A55"/>
  <c r="J55" s="1"/>
  <c r="E62"/>
  <c r="K114" i="9" s="1"/>
  <c r="H15" i="4"/>
  <c r="D91"/>
  <c r="H42"/>
  <c r="E36"/>
  <c r="K88" i="9" s="1"/>
  <c r="E51" i="4"/>
  <c r="K103" i="9" s="1"/>
  <c r="A72" i="4"/>
  <c r="A41"/>
  <c r="J41" s="1"/>
  <c r="E59"/>
  <c r="K111" i="9" s="1"/>
  <c r="G15" i="4"/>
  <c r="B67" i="9" s="1"/>
  <c r="C55" i="4"/>
  <c r="A31"/>
  <c r="J31" s="1"/>
  <c r="I58"/>
  <c r="A61"/>
  <c r="J61" s="1"/>
  <c r="I33"/>
  <c r="I2"/>
  <c r="G93"/>
  <c r="C81"/>
  <c r="I36"/>
  <c r="G5"/>
  <c r="B57" i="9" s="1"/>
  <c r="A65" i="4"/>
  <c r="J65" s="1"/>
  <c r="E82"/>
  <c r="A84"/>
  <c r="I55"/>
  <c r="E58"/>
  <c r="K110" i="9" s="1"/>
  <c r="E68" i="4"/>
  <c r="C54"/>
  <c r="G91"/>
  <c r="H83"/>
  <c r="G74"/>
  <c r="E16"/>
  <c r="K68" i="9" s="1"/>
  <c r="C5" i="4"/>
  <c r="G62"/>
  <c r="B114" i="9" s="1"/>
  <c r="C19" i="4"/>
  <c r="I66"/>
  <c r="E21"/>
  <c r="K73" i="9" s="1"/>
  <c r="A1" i="4"/>
  <c r="J1" s="1"/>
  <c r="E60"/>
  <c r="K112" i="9" s="1"/>
  <c r="E10" i="4"/>
  <c r="K62" i="9" s="1"/>
  <c r="G82" i="4"/>
  <c r="A29"/>
  <c r="J29" s="1"/>
  <c r="C16"/>
  <c r="C60"/>
  <c r="D39"/>
  <c r="A91" i="9" s="1"/>
  <c r="E19" i="4"/>
  <c r="K71" i="9" s="1"/>
  <c r="G35" i="4"/>
  <c r="B87" i="9" s="1"/>
  <c r="E17" i="4"/>
  <c r="K69" i="9" s="1"/>
  <c r="E85" i="4"/>
  <c r="G59"/>
  <c r="B111" i="9" s="1"/>
  <c r="E31" i="4"/>
  <c r="K83" i="9" s="1"/>
  <c r="G8" i="4"/>
  <c r="B60" i="9" s="1"/>
  <c r="E81" i="4"/>
  <c r="E55"/>
  <c r="K107" i="9" s="1"/>
  <c r="H17" i="4"/>
  <c r="C32"/>
  <c r="G90"/>
  <c r="D41"/>
  <c r="A93" i="9" s="1"/>
  <c r="C69" i="4"/>
  <c r="D36"/>
  <c r="A88" i="9" s="1"/>
  <c r="G47" i="4"/>
  <c r="B99" i="9" s="1"/>
  <c r="D40" i="4"/>
  <c r="A92" i="9" s="1"/>
  <c r="E84" i="4"/>
  <c r="I49"/>
  <c r="E40"/>
  <c r="K92" i="9" s="1"/>
  <c r="I38" i="4"/>
  <c r="A25"/>
  <c r="J25" s="1"/>
  <c r="A27"/>
  <c r="J27" s="1"/>
  <c r="H38"/>
  <c r="H79"/>
  <c r="D25"/>
  <c r="A77" i="9" s="1"/>
  <c r="H22" i="4"/>
  <c r="D56"/>
  <c r="A108" i="9" s="1"/>
  <c r="I76" i="4"/>
  <c r="E11"/>
  <c r="K63" i="9" s="1"/>
  <c r="D30" i="4"/>
  <c r="A82" i="9" s="1"/>
  <c r="C50" i="4"/>
  <c r="H18"/>
  <c r="C84"/>
  <c r="I71"/>
  <c r="A82"/>
  <c r="A69"/>
  <c r="J69" s="1"/>
  <c r="D10"/>
  <c r="A62" i="9" s="1"/>
  <c r="H93" i="4"/>
  <c r="C82"/>
  <c r="G65"/>
  <c r="B117" i="9" s="1"/>
  <c r="A36" i="4"/>
  <c r="A43"/>
  <c r="J43" s="1"/>
  <c r="I48"/>
  <c r="D63"/>
  <c r="A115" i="9" s="1"/>
  <c r="I68" i="4"/>
  <c r="H77"/>
  <c r="G25"/>
  <c r="B77" i="9" s="1"/>
  <c r="I4" i="4"/>
  <c r="A5"/>
  <c r="J5" s="1"/>
  <c r="A63"/>
  <c r="J63" s="1"/>
  <c r="C35"/>
  <c r="G52"/>
  <c r="B104" i="9" s="1"/>
  <c r="C46" i="4"/>
  <c r="A32"/>
  <c r="C22"/>
  <c r="I5"/>
  <c r="I47"/>
  <c r="G41"/>
  <c r="B93" i="9" s="1"/>
  <c r="A85" i="4"/>
  <c r="J85" s="1"/>
  <c r="A88"/>
  <c r="A14"/>
  <c r="H41"/>
  <c r="D57"/>
  <c r="A109" i="9" s="1"/>
  <c r="E94" i="4"/>
  <c r="D53"/>
  <c r="A105" i="9" s="1"/>
  <c r="G48" i="4"/>
  <c r="B100" i="9" s="1"/>
  <c r="C49" i="4"/>
  <c r="H91"/>
  <c r="I78"/>
  <c r="C87"/>
  <c r="A73"/>
  <c r="J73" s="1"/>
  <c r="C68"/>
  <c r="C37"/>
  <c r="D13"/>
  <c r="A65" i="9" s="1"/>
  <c r="C86" i="4"/>
  <c r="H52"/>
  <c r="I15"/>
  <c r="I28"/>
  <c r="E89"/>
  <c r="G45"/>
  <c r="B97" i="9" s="1"/>
  <c r="A24" i="4"/>
  <c r="G16"/>
  <c r="B68" i="9" s="1"/>
  <c r="I54" i="4"/>
  <c r="C13"/>
  <c r="I13"/>
  <c r="E1"/>
  <c r="K53" i="9" s="1"/>
  <c r="D7" i="4"/>
  <c r="A59" i="9" s="1"/>
  <c r="I29" i="4"/>
  <c r="D34"/>
  <c r="A86" i="9" s="1"/>
  <c r="G39" i="4"/>
  <c r="B91" i="9" s="1"/>
  <c r="G33" i="4"/>
  <c r="B85" i="9" s="1"/>
  <c r="E56" i="4"/>
  <c r="K108" i="9" s="1"/>
  <c r="G64" i="4"/>
  <c r="B116" i="9" s="1"/>
  <c r="D92" i="4"/>
  <c r="A16"/>
  <c r="I56"/>
  <c r="I12"/>
  <c r="E25"/>
  <c r="K77" i="9" s="1"/>
  <c r="C76" i="4"/>
  <c r="E33"/>
  <c r="K85" i="9" s="1"/>
  <c r="E5" i="4"/>
  <c r="K57" i="9" s="1"/>
  <c r="C31" i="4"/>
  <c r="I39"/>
  <c r="A94"/>
  <c r="G50"/>
  <c r="B102" i="9" s="1"/>
  <c r="E95" i="4"/>
  <c r="E35"/>
  <c r="K87" i="9" s="1"/>
  <c r="E7" i="4"/>
  <c r="K59" i="9" s="1"/>
  <c r="I62" i="4"/>
  <c r="E65"/>
  <c r="K117" i="9" s="1"/>
  <c r="A18" i="4"/>
  <c r="C9"/>
  <c r="G26"/>
  <c r="B78" i="9" s="1"/>
  <c r="C33" i="4"/>
  <c r="H86"/>
  <c r="E12"/>
  <c r="K64" i="9" s="1"/>
  <c r="A39" i="4"/>
  <c r="J39" s="1"/>
  <c r="I1"/>
  <c r="E83"/>
  <c r="I46"/>
  <c r="A20"/>
  <c r="A74"/>
  <c r="A3"/>
  <c r="J3" s="1"/>
  <c r="E24"/>
  <c r="K76" i="9" s="1"/>
  <c r="H49" i="4"/>
  <c r="E50"/>
  <c r="K102" i="9" s="1"/>
  <c r="C15" i="4"/>
  <c r="D59"/>
  <c r="A111" i="9" s="1"/>
  <c r="C47" i="4"/>
  <c r="I14"/>
  <c r="C17"/>
  <c r="H5"/>
  <c r="H71"/>
  <c r="I51"/>
  <c r="A57"/>
  <c r="J57" s="1"/>
  <c r="I72"/>
  <c r="E41"/>
  <c r="K93" i="9" s="1"/>
  <c r="G57" i="4"/>
  <c r="B109" i="9" s="1"/>
  <c r="A4" i="4"/>
  <c r="I82"/>
  <c r="C29"/>
  <c r="G2"/>
  <c r="B54" i="9" s="1"/>
  <c r="E49" i="4"/>
  <c r="K101" i="9" s="1"/>
  <c r="G71" i="4"/>
  <c r="C74"/>
  <c r="C6"/>
  <c r="G28"/>
  <c r="B80" i="9" s="1"/>
  <c r="A59" i="4"/>
  <c r="J59" s="1"/>
  <c r="D93"/>
  <c r="D14"/>
  <c r="A66" i="9" s="1"/>
  <c r="D51" i="4"/>
  <c r="A103" i="9" s="1"/>
  <c r="I70" i="4"/>
  <c r="I9"/>
  <c r="H92"/>
  <c r="G81"/>
  <c r="C53"/>
  <c r="A75"/>
  <c r="J75" s="1"/>
  <c r="G18"/>
  <c r="B70" i="9" s="1"/>
  <c r="I77" i="4"/>
  <c r="G69"/>
  <c r="I18"/>
  <c r="I6"/>
  <c r="H58"/>
  <c r="E18"/>
  <c r="K70" i="9" s="1"/>
  <c r="C20" i="4"/>
  <c r="H43"/>
  <c r="D71"/>
  <c r="D17"/>
  <c r="A69" i="9" s="1"/>
  <c r="I67" i="4"/>
  <c r="C34"/>
  <c r="H27"/>
  <c r="E2"/>
  <c r="K54" i="9" s="1"/>
  <c r="H30" i="4"/>
  <c r="D90"/>
  <c r="E38"/>
  <c r="K90" i="9" s="1"/>
  <c r="G44" i="4"/>
  <c r="B96" i="9" s="1"/>
  <c r="G40" i="4"/>
  <c r="B92" i="9" s="1"/>
  <c r="E8" i="4"/>
  <c r="K60" i="9" s="1"/>
  <c r="E70" i="4"/>
  <c r="A86"/>
  <c r="I43"/>
  <c r="C83"/>
  <c r="C93"/>
  <c r="E69"/>
  <c r="I26"/>
  <c r="C8"/>
  <c r="D72"/>
  <c r="C91"/>
  <c r="A79"/>
  <c r="J79" s="1"/>
  <c r="I8"/>
  <c r="C42"/>
  <c r="H25"/>
  <c r="A28"/>
  <c r="A62"/>
  <c r="H76"/>
  <c r="G36"/>
  <c r="B88" i="9" s="1"/>
  <c r="C23" i="4"/>
  <c r="G10"/>
  <c r="B62" i="9" s="1"/>
  <c r="E23" i="4"/>
  <c r="K75" i="9" s="1"/>
  <c r="H28" i="4"/>
  <c r="C78"/>
  <c r="G42"/>
  <c r="B94" i="9" s="1"/>
  <c r="I30" i="4"/>
  <c r="C26"/>
  <c r="A76"/>
  <c r="C71"/>
  <c r="A68"/>
  <c r="H54"/>
  <c r="E72"/>
  <c r="I57"/>
  <c r="E73"/>
  <c r="A45"/>
  <c r="J45" s="1"/>
  <c r="H50"/>
  <c r="I91"/>
  <c r="A34"/>
  <c r="A81"/>
  <c r="J81" s="1"/>
  <c r="C67"/>
  <c r="E78"/>
  <c r="D79"/>
  <c r="D28"/>
  <c r="A80" i="9" s="1"/>
  <c r="H8" i="4"/>
  <c r="A22"/>
  <c r="D26"/>
  <c r="A78" i="9" s="1"/>
  <c r="A50" i="4"/>
  <c r="G54"/>
  <c r="B106" i="9" s="1"/>
  <c r="I11" i="4"/>
  <c r="I63"/>
  <c r="G56"/>
  <c r="B108" i="9" s="1"/>
  <c r="I65" i="4"/>
  <c r="A23"/>
  <c r="J23" s="1"/>
  <c r="C63"/>
  <c r="D3"/>
  <c r="A55" i="9" s="1"/>
  <c r="H75" i="4"/>
  <c r="I32"/>
  <c r="C94"/>
  <c r="G27"/>
  <c r="B79" i="9" s="1"/>
  <c r="H31" i="4"/>
  <c r="E43"/>
  <c r="K95" i="9" s="1"/>
  <c r="E39" i="4"/>
  <c r="K91" i="9" s="1"/>
  <c r="E4" i="4"/>
  <c r="K56" i="9" s="1"/>
  <c r="D37" i="4"/>
  <c r="A89" i="9" s="1"/>
  <c r="D27" i="4"/>
  <c r="A79" i="9" s="1"/>
  <c r="H9" i="4"/>
  <c r="D80"/>
  <c r="H64"/>
  <c r="H45"/>
  <c r="D20"/>
  <c r="A72" i="9" s="1"/>
  <c r="A49" i="4"/>
  <c r="J49" s="1"/>
  <c r="E28"/>
  <c r="K80" i="9" s="1"/>
  <c r="G84" i="4"/>
  <c r="G6"/>
  <c r="B58" i="9" s="1"/>
  <c r="E32" i="4"/>
  <c r="K84" i="9" s="1"/>
  <c r="G73" i="4"/>
  <c r="A2"/>
  <c r="E80"/>
  <c r="C7"/>
  <c r="D60"/>
  <c r="A112" i="9" s="1"/>
  <c r="G1" i="4"/>
  <c r="B53" i="9" s="1"/>
  <c r="H67" i="4"/>
  <c r="C2"/>
  <c r="D16"/>
  <c r="A68" i="9" s="1"/>
  <c r="D52" i="4"/>
  <c r="A104" i="9" s="1"/>
  <c r="G92" i="4"/>
  <c r="C57"/>
  <c r="E14"/>
  <c r="K66" i="9" s="1"/>
  <c r="E87" i="4"/>
  <c r="D55"/>
  <c r="A107" i="9" s="1"/>
  <c r="D32" i="4"/>
  <c r="A84" i="9" s="1"/>
  <c r="H47" i="4"/>
  <c r="D77"/>
  <c r="H87"/>
  <c r="H10"/>
  <c r="H23"/>
  <c r="H13"/>
  <c r="H60"/>
  <c r="A13"/>
  <c r="J13" s="1"/>
  <c r="G24"/>
  <c r="B76" i="9" s="1"/>
  <c r="I42" i="4"/>
  <c r="D11"/>
  <c r="A63" i="9" s="1"/>
  <c r="H69" i="4"/>
  <c r="A58"/>
  <c r="I89"/>
  <c r="H37"/>
  <c r="A9"/>
  <c r="J9" s="1"/>
  <c r="H29"/>
  <c r="I21"/>
  <c r="G34"/>
  <c r="B86" i="9" s="1"/>
  <c r="I83" i="4"/>
  <c r="D81"/>
  <c r="E37"/>
  <c r="K89" i="9" s="1"/>
  <c r="H55" i="4"/>
  <c r="D9"/>
  <c r="A61" i="9" s="1"/>
  <c r="C27" i="4"/>
  <c r="D54"/>
  <c r="A106" i="9" s="1"/>
  <c r="C12" i="4"/>
  <c r="D89"/>
  <c r="H35"/>
  <c r="G49"/>
  <c r="B101" i="9" s="1"/>
  <c r="I40" i="4"/>
  <c r="I3"/>
  <c r="E61"/>
  <c r="K113" i="9" s="1"/>
  <c r="E45" i="4"/>
  <c r="K97" i="9" s="1"/>
  <c r="C25" i="4"/>
  <c r="A44"/>
  <c r="C92"/>
  <c r="G53"/>
  <c r="B105" i="9" s="1"/>
  <c r="G88" i="4"/>
  <c r="C65"/>
  <c r="G7"/>
  <c r="B59" i="9" s="1"/>
  <c r="I17" i="4"/>
  <c r="D45"/>
  <c r="A97" i="9" s="1"/>
  <c r="H39" i="4"/>
  <c r="H73"/>
  <c r="H80"/>
  <c r="A19"/>
  <c r="J19" s="1"/>
  <c r="E26"/>
  <c r="K78" i="9" s="1"/>
  <c r="D44" i="4"/>
  <c r="A96" i="9" s="1"/>
  <c r="A80" i="4"/>
  <c r="G17"/>
  <c r="B69" i="9" s="1"/>
  <c r="C18" i="4"/>
  <c r="H6"/>
  <c r="G61"/>
  <c r="B113" i="9" s="1"/>
  <c r="I93" i="4"/>
  <c r="H34"/>
  <c r="I80"/>
  <c r="A78"/>
  <c r="G13"/>
  <c r="B65" i="9" s="1"/>
  <c r="H19" i="4"/>
  <c r="A37"/>
  <c r="J37" s="1"/>
  <c r="H1"/>
  <c r="I35"/>
  <c r="C89"/>
  <c r="D68"/>
  <c r="A70"/>
  <c r="D87"/>
  <c r="C58"/>
  <c r="E63"/>
  <c r="K115" i="9" s="1"/>
  <c r="D47" i="4"/>
  <c r="A99" i="9" s="1"/>
  <c r="C11" i="4"/>
  <c r="I59"/>
  <c r="H74"/>
  <c r="E86"/>
  <c r="D42"/>
  <c r="A94" i="9" s="1"/>
  <c r="G12" i="4"/>
  <c r="B64" i="9" s="1"/>
  <c r="G3" i="4"/>
  <c r="B55" i="9" s="1"/>
  <c r="A11" i="4"/>
  <c r="J11" s="1"/>
  <c r="E46"/>
  <c r="K98" i="9" s="1"/>
  <c r="I90" i="4"/>
  <c r="G43"/>
  <c r="B95" i="9" s="1"/>
  <c r="A10" i="4"/>
  <c r="C21"/>
  <c r="I61"/>
  <c r="G68"/>
  <c r="I81"/>
  <c r="G4"/>
  <c r="B56" i="9" s="1"/>
  <c r="D38" i="4"/>
  <c r="A90" i="9" s="1"/>
  <c r="G9" i="4"/>
  <c r="B61" i="9" s="1"/>
  <c r="A15" i="4"/>
  <c r="J15" s="1"/>
  <c r="I84"/>
  <c r="C39"/>
  <c r="E79"/>
  <c r="C61"/>
  <c r="D58"/>
  <c r="A110" i="9" s="1"/>
  <c r="C59" i="4"/>
  <c r="H61"/>
  <c r="G31"/>
  <c r="B83" i="9" s="1"/>
  <c r="I45" i="4"/>
  <c r="I60"/>
  <c r="A21"/>
  <c r="J21" s="1"/>
  <c r="E20"/>
  <c r="K72" i="9" s="1"/>
  <c r="I27" i="4"/>
  <c r="A90"/>
  <c r="G83"/>
  <c r="H36"/>
  <c r="A66"/>
  <c r="G87"/>
  <c r="C62"/>
  <c r="H48"/>
  <c r="C4"/>
  <c r="G89"/>
  <c r="H72"/>
  <c r="C56"/>
  <c r="H81"/>
  <c r="C70"/>
  <c r="D61"/>
  <c r="A113" i="9" s="1"/>
  <c r="I31" i="4"/>
  <c r="A12"/>
  <c r="G46"/>
  <c r="B98" i="9" s="1"/>
  <c r="D18" i="4"/>
  <c r="A70" i="9" s="1"/>
  <c r="H2" i="4"/>
  <c r="I24"/>
  <c r="A6"/>
  <c r="H40"/>
  <c r="I44"/>
  <c r="A89"/>
  <c r="J89" s="1"/>
  <c r="C14"/>
  <c r="D6"/>
  <c r="A58" i="9" s="1"/>
  <c r="I75" i="4"/>
  <c r="C3"/>
  <c r="C1"/>
  <c r="C30"/>
  <c r="K40" i="9"/>
  <c r="L43"/>
  <c r="L46" s="1"/>
  <c r="K45"/>
  <c r="L41"/>
  <c r="B43"/>
  <c r="I39" l="1"/>
  <c r="B38"/>
  <c r="H40"/>
  <c r="H39"/>
  <c r="L11" i="4"/>
  <c r="J10"/>
  <c r="J70"/>
  <c r="L71"/>
  <c r="I79" i="9"/>
  <c r="L79"/>
  <c r="F79"/>
  <c r="C79"/>
  <c r="E79"/>
  <c r="D79"/>
  <c r="J62" i="4"/>
  <c r="L63"/>
  <c r="F66" i="9"/>
  <c r="L66"/>
  <c r="I66"/>
  <c r="D66"/>
  <c r="C66"/>
  <c r="E66"/>
  <c r="J74" i="4"/>
  <c r="L75"/>
  <c r="P46" i="9"/>
  <c r="N46"/>
  <c r="L47"/>
  <c r="R46"/>
  <c r="T46"/>
  <c r="L13"/>
  <c r="C45"/>
  <c r="L13" i="4"/>
  <c r="J12"/>
  <c r="L67"/>
  <c r="J66"/>
  <c r="F110" i="9"/>
  <c r="I110"/>
  <c r="D110"/>
  <c r="C110"/>
  <c r="G110" s="1"/>
  <c r="E110"/>
  <c r="L110"/>
  <c r="F94"/>
  <c r="E94"/>
  <c r="I94"/>
  <c r="C94"/>
  <c r="D94"/>
  <c r="L94"/>
  <c r="F97"/>
  <c r="C97"/>
  <c r="L97"/>
  <c r="E97"/>
  <c r="D97"/>
  <c r="I97"/>
  <c r="F63"/>
  <c r="C63"/>
  <c r="E63"/>
  <c r="L63"/>
  <c r="D63"/>
  <c r="I63"/>
  <c r="L107"/>
  <c r="F107"/>
  <c r="D107"/>
  <c r="I107"/>
  <c r="E107"/>
  <c r="C107"/>
  <c r="I72"/>
  <c r="D72"/>
  <c r="J72" s="1"/>
  <c r="C72"/>
  <c r="L72"/>
  <c r="M72" s="1"/>
  <c r="E72"/>
  <c r="F72"/>
  <c r="I78"/>
  <c r="C78"/>
  <c r="L78"/>
  <c r="E78"/>
  <c r="D78"/>
  <c r="F78"/>
  <c r="L35" i="4"/>
  <c r="J34"/>
  <c r="J68"/>
  <c r="L69"/>
  <c r="E103" i="9"/>
  <c r="F103"/>
  <c r="C103"/>
  <c r="I103"/>
  <c r="D103"/>
  <c r="L103"/>
  <c r="J4" i="4"/>
  <c r="L5"/>
  <c r="L19"/>
  <c r="J18"/>
  <c r="L17"/>
  <c r="J16"/>
  <c r="C59" i="9"/>
  <c r="E59"/>
  <c r="D59"/>
  <c r="J59" s="1"/>
  <c r="I59"/>
  <c r="L59"/>
  <c r="F59"/>
  <c r="L109"/>
  <c r="I109"/>
  <c r="D109"/>
  <c r="E109"/>
  <c r="C109"/>
  <c r="F109"/>
  <c r="L83" i="4"/>
  <c r="J82"/>
  <c r="C108" i="9"/>
  <c r="E108"/>
  <c r="L108"/>
  <c r="D108"/>
  <c r="J108" s="1"/>
  <c r="F108"/>
  <c r="I108"/>
  <c r="E91"/>
  <c r="I91"/>
  <c r="D91"/>
  <c r="L91"/>
  <c r="M91" s="1"/>
  <c r="F91"/>
  <c r="C91"/>
  <c r="J64" i="4"/>
  <c r="L65"/>
  <c r="I56" i="9"/>
  <c r="E56"/>
  <c r="D56"/>
  <c r="L56"/>
  <c r="M56" s="1"/>
  <c r="F56"/>
  <c r="C56"/>
  <c r="L55" i="4"/>
  <c r="J54"/>
  <c r="E117" i="9"/>
  <c r="D117"/>
  <c r="J117" s="1"/>
  <c r="C117"/>
  <c r="F117"/>
  <c r="L117"/>
  <c r="I117"/>
  <c r="C57"/>
  <c r="I57"/>
  <c r="D57"/>
  <c r="F57"/>
  <c r="L57"/>
  <c r="E57"/>
  <c r="E114"/>
  <c r="D114"/>
  <c r="I114"/>
  <c r="F114"/>
  <c r="L114"/>
  <c r="C114"/>
  <c r="C102"/>
  <c r="L102"/>
  <c r="E102"/>
  <c r="I102"/>
  <c r="F102"/>
  <c r="D102"/>
  <c r="J102" s="1"/>
  <c r="L31" i="4"/>
  <c r="J30"/>
  <c r="M102" i="9"/>
  <c r="G69"/>
  <c r="M75"/>
  <c r="M87"/>
  <c r="G99"/>
  <c r="G57"/>
  <c r="G66"/>
  <c r="L79" i="4"/>
  <c r="J78"/>
  <c r="L3"/>
  <c r="J2"/>
  <c r="L7"/>
  <c r="J6"/>
  <c r="L45"/>
  <c r="J44"/>
  <c r="C84" i="9"/>
  <c r="D84"/>
  <c r="J84" s="1"/>
  <c r="F84"/>
  <c r="I84"/>
  <c r="E84"/>
  <c r="L84"/>
  <c r="M84" s="1"/>
  <c r="L55"/>
  <c r="C55"/>
  <c r="D55"/>
  <c r="F55"/>
  <c r="E55"/>
  <c r="I55"/>
  <c r="J50" i="4"/>
  <c r="L51"/>
  <c r="F80" i="9"/>
  <c r="L80"/>
  <c r="E80"/>
  <c r="C80"/>
  <c r="G80" s="1"/>
  <c r="I80"/>
  <c r="D80"/>
  <c r="L87" i="4"/>
  <c r="J86"/>
  <c r="D69" i="9"/>
  <c r="C69"/>
  <c r="F69"/>
  <c r="I69"/>
  <c r="E69"/>
  <c r="L69"/>
  <c r="I111"/>
  <c r="L111"/>
  <c r="M111" s="1"/>
  <c r="F111"/>
  <c r="D111"/>
  <c r="E111"/>
  <c r="C111"/>
  <c r="J94" i="4"/>
  <c r="L95"/>
  <c r="J88"/>
  <c r="L89"/>
  <c r="F115" i="9"/>
  <c r="I115"/>
  <c r="L115"/>
  <c r="E115"/>
  <c r="C115"/>
  <c r="D115"/>
  <c r="J115" s="1"/>
  <c r="E92"/>
  <c r="I92"/>
  <c r="D92"/>
  <c r="J92" s="1"/>
  <c r="F92"/>
  <c r="C92"/>
  <c r="L92"/>
  <c r="M92" s="1"/>
  <c r="C93"/>
  <c r="E93"/>
  <c r="I93"/>
  <c r="D93"/>
  <c r="J93" s="1"/>
  <c r="F93"/>
  <c r="L93"/>
  <c r="J56" i="4"/>
  <c r="L57"/>
  <c r="J42"/>
  <c r="L43"/>
  <c r="E87" i="9"/>
  <c r="I87"/>
  <c r="C87"/>
  <c r="L87"/>
  <c r="F87"/>
  <c r="D87"/>
  <c r="J87" s="1"/>
  <c r="L53" i="4"/>
  <c r="J52"/>
  <c r="L53" i="9"/>
  <c r="F53"/>
  <c r="D53"/>
  <c r="E53" s="1"/>
  <c r="E118" s="1"/>
  <c r="C53"/>
  <c r="I101"/>
  <c r="E101"/>
  <c r="F101"/>
  <c r="D101"/>
  <c r="J101" s="1"/>
  <c r="L101"/>
  <c r="M101" s="1"/>
  <c r="C101"/>
  <c r="G101" s="1"/>
  <c r="F74"/>
  <c r="I74"/>
  <c r="C74"/>
  <c r="L74"/>
  <c r="E74"/>
  <c r="D74"/>
  <c r="J74" s="1"/>
  <c r="J92" i="4"/>
  <c r="L93"/>
  <c r="J38"/>
  <c r="L39"/>
  <c r="M97" i="9"/>
  <c r="M78"/>
  <c r="G79"/>
  <c r="M54"/>
  <c r="M59"/>
  <c r="M108"/>
  <c r="M107"/>
  <c r="M71"/>
  <c r="M110"/>
  <c r="M88"/>
  <c r="M114"/>
  <c r="M109"/>
  <c r="M79"/>
  <c r="L99"/>
  <c r="M99" s="1"/>
  <c r="C99"/>
  <c r="E99"/>
  <c r="F99"/>
  <c r="I99"/>
  <c r="D99"/>
  <c r="J99" s="1"/>
  <c r="J80" i="4"/>
  <c r="L81"/>
  <c r="L106" i="9"/>
  <c r="M106" s="1"/>
  <c r="D106"/>
  <c r="F106"/>
  <c r="E106"/>
  <c r="C106"/>
  <c r="G106" s="1"/>
  <c r="I106"/>
  <c r="F104"/>
  <c r="E104"/>
  <c r="D104"/>
  <c r="J104" s="1"/>
  <c r="C104"/>
  <c r="L104"/>
  <c r="M104" s="1"/>
  <c r="I104"/>
  <c r="L23" i="4"/>
  <c r="J22"/>
  <c r="H45" i="9"/>
  <c r="I44"/>
  <c r="H44"/>
  <c r="J40"/>
  <c r="G70" s="1"/>
  <c r="J90" i="4"/>
  <c r="L91"/>
  <c r="I90" i="9"/>
  <c r="E90"/>
  <c r="D90"/>
  <c r="F90"/>
  <c r="C90"/>
  <c r="G90" s="1"/>
  <c r="L90"/>
  <c r="M90" s="1"/>
  <c r="E61"/>
  <c r="I61"/>
  <c r="L61"/>
  <c r="M61" s="1"/>
  <c r="C61"/>
  <c r="D61"/>
  <c r="J61" s="1"/>
  <c r="F61"/>
  <c r="N41"/>
  <c r="R41"/>
  <c r="T41"/>
  <c r="P41"/>
  <c r="L42"/>
  <c r="L11"/>
  <c r="I58"/>
  <c r="L58"/>
  <c r="M58" s="1"/>
  <c r="E58"/>
  <c r="F58"/>
  <c r="D58"/>
  <c r="C58"/>
  <c r="G58" s="1"/>
  <c r="L70"/>
  <c r="M70" s="1"/>
  <c r="E70"/>
  <c r="D70"/>
  <c r="J70" s="1"/>
  <c r="F70"/>
  <c r="C70"/>
  <c r="I70"/>
  <c r="D113"/>
  <c r="C113"/>
  <c r="I113"/>
  <c r="E113"/>
  <c r="F113"/>
  <c r="L113"/>
  <c r="M113" s="1"/>
  <c r="I96"/>
  <c r="D96"/>
  <c r="E96"/>
  <c r="C96"/>
  <c r="L96"/>
  <c r="F96"/>
  <c r="J58" i="4"/>
  <c r="L59"/>
  <c r="I68" i="9"/>
  <c r="E68"/>
  <c r="L68"/>
  <c r="F68"/>
  <c r="C68"/>
  <c r="D68"/>
  <c r="J68" s="1"/>
  <c r="D112"/>
  <c r="E112"/>
  <c r="L112"/>
  <c r="C112"/>
  <c r="I112"/>
  <c r="F112"/>
  <c r="L89"/>
  <c r="M89" s="1"/>
  <c r="E89"/>
  <c r="D89"/>
  <c r="I89"/>
  <c r="F89"/>
  <c r="C89"/>
  <c r="L77" i="4"/>
  <c r="J76"/>
  <c r="L29"/>
  <c r="J28"/>
  <c r="L21"/>
  <c r="J20"/>
  <c r="L86" i="9"/>
  <c r="M86" s="1"/>
  <c r="E86"/>
  <c r="I86"/>
  <c r="F86"/>
  <c r="C86"/>
  <c r="D86"/>
  <c r="J86" s="1"/>
  <c r="J24" i="4"/>
  <c r="L25"/>
  <c r="I105" i="9"/>
  <c r="F105"/>
  <c r="D105"/>
  <c r="L105"/>
  <c r="E105"/>
  <c r="C105"/>
  <c r="L15" i="4"/>
  <c r="J14"/>
  <c r="L37"/>
  <c r="J36"/>
  <c r="E62" i="9"/>
  <c r="I62"/>
  <c r="D62"/>
  <c r="F62"/>
  <c r="L62"/>
  <c r="C62"/>
  <c r="G62" s="1"/>
  <c r="L77"/>
  <c r="I77"/>
  <c r="F77"/>
  <c r="C77"/>
  <c r="G77" s="1"/>
  <c r="D77"/>
  <c r="E77"/>
  <c r="I85"/>
  <c r="L85"/>
  <c r="M85" s="1"/>
  <c r="D85"/>
  <c r="C85"/>
  <c r="E85"/>
  <c r="F85"/>
  <c r="F60"/>
  <c r="D60"/>
  <c r="J60" s="1"/>
  <c r="C60"/>
  <c r="G60" s="1"/>
  <c r="I60"/>
  <c r="E60"/>
  <c r="L60"/>
  <c r="M60" s="1"/>
  <c r="L61" i="4"/>
  <c r="J60"/>
  <c r="C75" i="9"/>
  <c r="I75"/>
  <c r="L75"/>
  <c r="E75"/>
  <c r="D75"/>
  <c r="J75" s="1"/>
  <c r="F75"/>
  <c r="E64"/>
  <c r="F64"/>
  <c r="L64"/>
  <c r="M64" s="1"/>
  <c r="D64"/>
  <c r="I64"/>
  <c r="C64"/>
  <c r="G64" s="1"/>
  <c r="L47" i="4"/>
  <c r="J46"/>
  <c r="E100" i="9"/>
  <c r="C100"/>
  <c r="G100" s="1"/>
  <c r="L100"/>
  <c r="F100"/>
  <c r="D100"/>
  <c r="I100"/>
  <c r="E81"/>
  <c r="F81"/>
  <c r="I81"/>
  <c r="C81"/>
  <c r="L81"/>
  <c r="D81"/>
  <c r="F54"/>
  <c r="D54"/>
  <c r="J54" s="1"/>
  <c r="L54"/>
  <c r="C54"/>
  <c r="G54" s="1"/>
  <c r="I54"/>
  <c r="E54"/>
  <c r="C116"/>
  <c r="E116"/>
  <c r="I116"/>
  <c r="D116"/>
  <c r="J116" s="1"/>
  <c r="L116"/>
  <c r="M116" s="1"/>
  <c r="F116"/>
  <c r="L27" i="4"/>
  <c r="J26"/>
  <c r="J40"/>
  <c r="L41"/>
  <c r="G113" i="9"/>
  <c r="M95"/>
  <c r="G98"/>
  <c r="G55"/>
  <c r="M115"/>
  <c r="G59"/>
  <c r="M66"/>
  <c r="M80"/>
  <c r="G92"/>
  <c r="M93"/>
  <c r="G78"/>
  <c r="G102"/>
  <c r="M57"/>
  <c r="G116"/>
  <c r="M63"/>
  <c r="M112"/>
  <c r="M103"/>
  <c r="M81"/>
  <c r="M74"/>
  <c r="M55"/>
  <c r="M96"/>
  <c r="G112"/>
  <c r="E65"/>
  <c r="F65"/>
  <c r="I65"/>
  <c r="D65"/>
  <c r="J65" s="1"/>
  <c r="L65"/>
  <c r="M65" s="1"/>
  <c r="C65"/>
  <c r="L33" i="4"/>
  <c r="J32"/>
  <c r="D82" i="9"/>
  <c r="I82"/>
  <c r="E82"/>
  <c r="L82"/>
  <c r="C82"/>
  <c r="G82" s="1"/>
  <c r="F82"/>
  <c r="C88"/>
  <c r="G88" s="1"/>
  <c r="F88"/>
  <c r="D88"/>
  <c r="J88" s="1"/>
  <c r="L88"/>
  <c r="E88"/>
  <c r="I88"/>
  <c r="L85" i="4"/>
  <c r="J84"/>
  <c r="J72"/>
  <c r="L73"/>
  <c r="J8"/>
  <c r="L9"/>
  <c r="F95" i="9"/>
  <c r="E95"/>
  <c r="I95"/>
  <c r="L95"/>
  <c r="D95"/>
  <c r="J95" s="1"/>
  <c r="C95"/>
  <c r="J48" i="4"/>
  <c r="L49"/>
  <c r="I98" i="9"/>
  <c r="C98"/>
  <c r="F98"/>
  <c r="E98"/>
  <c r="L98"/>
  <c r="M98" s="1"/>
  <c r="D98"/>
  <c r="J98" s="1"/>
  <c r="E76"/>
  <c r="C76"/>
  <c r="D76"/>
  <c r="J76" s="1"/>
  <c r="F76"/>
  <c r="I76"/>
  <c r="L76"/>
  <c r="M76" s="1"/>
  <c r="C71"/>
  <c r="G71" s="1"/>
  <c r="E71"/>
  <c r="D71"/>
  <c r="J71" s="1"/>
  <c r="L71"/>
  <c r="F71"/>
  <c r="I71"/>
  <c r="D83"/>
  <c r="J83" s="1"/>
  <c r="C83"/>
  <c r="E83"/>
  <c r="F83"/>
  <c r="L83"/>
  <c r="M83" s="1"/>
  <c r="I83"/>
  <c r="I73"/>
  <c r="F73"/>
  <c r="L73"/>
  <c r="M73" s="1"/>
  <c r="C73"/>
  <c r="D73"/>
  <c r="J73" s="1"/>
  <c r="E73"/>
  <c r="D67"/>
  <c r="J67" s="1"/>
  <c r="F67"/>
  <c r="I67"/>
  <c r="E67"/>
  <c r="C67"/>
  <c r="G67" s="1"/>
  <c r="L67"/>
  <c r="M67" s="1"/>
  <c r="M117"/>
  <c r="M77"/>
  <c r="G91"/>
  <c r="M53"/>
  <c r="G68"/>
  <c r="G93"/>
  <c r="M69"/>
  <c r="M62"/>
  <c r="M68"/>
  <c r="G89"/>
  <c r="G103"/>
  <c r="G115"/>
  <c r="M94"/>
  <c r="M105"/>
  <c r="M118"/>
  <c r="M82"/>
  <c r="G75"/>
  <c r="M100"/>
  <c r="H47" l="1"/>
  <c r="H46"/>
  <c r="E39"/>
  <c r="F39"/>
  <c r="D39"/>
  <c r="C39"/>
  <c r="J82"/>
  <c r="G95"/>
  <c r="J81"/>
  <c r="J96"/>
  <c r="J90"/>
  <c r="C118"/>
  <c r="J111"/>
  <c r="J80"/>
  <c r="F44"/>
  <c r="D44"/>
  <c r="E44"/>
  <c r="C44"/>
  <c r="C46" s="1"/>
  <c r="H41"/>
  <c r="H42"/>
  <c r="D40"/>
  <c r="D42" s="1"/>
  <c r="G87"/>
  <c r="G76"/>
  <c r="G83"/>
  <c r="J100"/>
  <c r="J105"/>
  <c r="J89"/>
  <c r="J112"/>
  <c r="J113"/>
  <c r="J58"/>
  <c r="G111"/>
  <c r="G97"/>
  <c r="G96"/>
  <c r="J55"/>
  <c r="G81"/>
  <c r="G74"/>
  <c r="G65"/>
  <c r="G109"/>
  <c r="G94"/>
  <c r="J57"/>
  <c r="J109"/>
  <c r="J103"/>
  <c r="J107"/>
  <c r="J63"/>
  <c r="J94"/>
  <c r="J110"/>
  <c r="J79"/>
  <c r="C47"/>
  <c r="P47"/>
  <c r="E45" s="1"/>
  <c r="E47" s="1"/>
  <c r="N47"/>
  <c r="D45" s="1"/>
  <c r="R47"/>
  <c r="T47"/>
  <c r="G45" s="1"/>
  <c r="L14"/>
  <c r="L12"/>
  <c r="N42"/>
  <c r="R42"/>
  <c r="T42"/>
  <c r="G40" s="1"/>
  <c r="P42"/>
  <c r="E40" s="1"/>
  <c r="E42" s="1"/>
  <c r="D118"/>
  <c r="J118" s="1"/>
  <c r="J53"/>
  <c r="G104"/>
  <c r="F118"/>
  <c r="J114"/>
  <c r="G84"/>
  <c r="G73"/>
  <c r="G72"/>
  <c r="G61"/>
  <c r="J85"/>
  <c r="J77"/>
  <c r="J62"/>
  <c r="C40"/>
  <c r="F40"/>
  <c r="J106"/>
  <c r="G63"/>
  <c r="G114"/>
  <c r="G117"/>
  <c r="G108"/>
  <c r="G105"/>
  <c r="J69"/>
  <c r="G107"/>
  <c r="G85"/>
  <c r="G86"/>
  <c r="G56"/>
  <c r="J56"/>
  <c r="J91"/>
  <c r="J78"/>
  <c r="J97"/>
  <c r="F45"/>
  <c r="J66"/>
  <c r="D47" l="1"/>
  <c r="I45"/>
  <c r="F46"/>
  <c r="F47"/>
  <c r="F42"/>
  <c r="F41"/>
  <c r="C41"/>
  <c r="C42"/>
  <c r="I40"/>
  <c r="G44"/>
  <c r="D46"/>
  <c r="E41"/>
  <c r="E46"/>
  <c r="D41"/>
  <c r="G39"/>
  <c r="G46" l="1"/>
  <c r="G47"/>
  <c r="I47" s="1"/>
  <c r="G41"/>
  <c r="G42"/>
  <c r="I42"/>
  <c r="K47" l="1"/>
  <c r="J42" s="1"/>
  <c r="I46"/>
  <c r="K46" s="1"/>
  <c r="J41" s="1"/>
  <c r="K42"/>
  <c r="G53" s="1"/>
  <c r="I41"/>
  <c r="K41" s="1"/>
  <c r="E11"/>
  <c r="D11" s="1"/>
  <c r="G118" l="1"/>
  <c r="I53"/>
  <c r="I118" s="1"/>
  <c r="E10"/>
  <c r="D10" s="1"/>
  <c r="E13"/>
  <c r="D13" s="1"/>
  <c r="E14"/>
  <c r="D14" s="1"/>
  <c r="E12"/>
  <c r="D12"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Microsoft Office User</author>
  </authors>
  <commentList>
    <comment ref="A104" authorId="0">
      <text>
        <r>
          <rPr>
            <b/>
            <sz val="8"/>
            <color indexed="8"/>
            <rFont val="Tahoma"/>
            <family val="2"/>
            <charset val="238"/>
          </rPr>
          <t xml:space="preserve">Účel úhrady
</t>
        </r>
        <r>
          <rPr>
            <b/>
            <sz val="8"/>
            <color indexed="8"/>
            <rFont val="Tahoma"/>
            <family val="2"/>
            <charset val="238"/>
          </rPr>
          <t xml:space="preserve">
</t>
        </r>
        <r>
          <rPr>
            <sz val="8"/>
            <color indexed="8"/>
            <rFont val="Tahoma"/>
            <family val="2"/>
            <charset val="238"/>
          </rPr>
          <t xml:space="preserve">Vybrať z rozbaľovacieho zoznamu, inak formulár nebude správne vyhodnocovať vyúčtovanie.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Doklady vkladať v poradí jednotlivých účelov a v rámci účelov podľa Popisu úhrady Doklady nevkladať podľa dátumu úhrady, ani podľa abecedy.
</t>
        </r>
      </text>
    </comment>
    <comment ref="B104" authorId="0">
      <text>
        <r>
          <rPr>
            <b/>
            <sz val="8"/>
            <color indexed="8"/>
            <rFont val="Tahoma"/>
            <family val="2"/>
            <charset val="238"/>
          </rPr>
          <t xml:space="preserve">Interné číslo účtovného dokladu
</t>
        </r>
        <r>
          <rPr>
            <b/>
            <sz val="8"/>
            <color indexed="8"/>
            <rFont val="Tahoma"/>
            <family val="2"/>
            <charset val="238"/>
          </rPr>
          <t xml:space="preserve">
</t>
        </r>
        <r>
          <rPr>
            <sz val="8"/>
            <color indexed="8"/>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 ref="B131" authorId="2">
      <text>
        <r>
          <rPr>
            <b/>
            <sz val="10"/>
            <color indexed="8"/>
            <rFont val="Tahoma"/>
            <family val="2"/>
            <charset val="238"/>
          </rPr>
          <t>Microsoft Office User:</t>
        </r>
        <r>
          <rPr>
            <sz val="10"/>
            <color indexed="8"/>
            <rFont val="Tahoma"/>
            <family val="2"/>
            <charset val="238"/>
          </rPr>
          <t xml:space="preserve">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<sst xmlns="http://schemas.openxmlformats.org/spreadsheetml/2006/main" count="4470" uniqueCount="2006">
  <si>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</si>
  <si>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</si>
  <si>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</si>
  <si>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</si>
  <si>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</si>
  <si>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</si>
  <si>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</si>
  <si>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</si>
  <si>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</si>
  <si>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</si>
  <si>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</si>
  <si>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</si>
  <si>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</si>
  <si>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</si>
  <si>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</si>
  <si>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</si>
  <si>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</si>
  <si>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</si>
  <si>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</si>
  <si>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</si>
  <si>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</si>
  <si>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</si>
  <si>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</si>
  <si>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</si>
  <si>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</si>
  <si>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</si>
  <si>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</si>
  <si>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</si>
  <si>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</si>
  <si>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</si>
  <si>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</si>
  <si>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</si>
  <si>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</si>
  <si>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</si>
  <si>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</si>
  <si>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</si>
  <si>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</si>
  <si>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</si>
  <si>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</si>
  <si>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</si>
  <si>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</si>
  <si>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</si>
  <si>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</si>
  <si>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</si>
  <si>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</si>
  <si>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</si>
  <si>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</si>
  <si>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</si>
  <si>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</si>
  <si>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</si>
  <si>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</si>
  <si>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</si>
  <si>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</si>
  <si>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</si>
  <si>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</si>
  <si>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</si>
  <si>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</si>
  <si>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</si>
  <si>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</si>
  <si>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</si>
  <si>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</si>
  <si>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</si>
  <si>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</si>
  <si>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</si>
  <si>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</si>
  <si>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</si>
  <si>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</si>
  <si>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</si>
  <si>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</si>
  <si>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</si>
  <si>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</si>
  <si>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</si>
  <si>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</si>
  <si>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</si>
  <si>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</si>
  <si>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</si>
  <si>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</si>
  <si>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</si>
  <si>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</si>
  <si>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</si>
  <si>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</si>
  <si>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</si>
  <si>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</si>
  <si>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</si>
  <si>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</si>
  <si>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</si>
  <si>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</si>
  <si>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</si>
  <si>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</si>
  <si>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</si>
  <si>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</si>
  <si>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</si>
  <si>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</si>
  <si>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</si>
  <si>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</si>
  <si>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</si>
  <si>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</si>
  <si>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</si>
  <si>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</si>
  <si>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</si>
  <si>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</si>
  <si>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</si>
  <si>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</si>
  <si>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</si>
  <si>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</si>
  <si>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</si>
  <si>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</si>
  <si>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</si>
  <si>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</si>
  <si>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</si>
  <si>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</si>
  <si>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</si>
  <si>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</si>
  <si>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</si>
  <si>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</si>
  <si>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</si>
  <si>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</si>
  <si>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</si>
  <si>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</si>
  <si>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</si>
  <si>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</si>
  <si>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</si>
  <si>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</si>
  <si>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</si>
  <si>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</si>
  <si>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</si>
  <si>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</si>
  <si>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</si>
  <si>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</si>
  <si>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</si>
  <si>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</si>
  <si>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</si>
  <si>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</si>
  <si>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</si>
  <si>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</si>
  <si>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</si>
  <si>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</si>
  <si>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</si>
  <si>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</si>
  <si>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</si>
  <si>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</si>
  <si>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</si>
  <si>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</si>
  <si>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</si>
  <si>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</si>
  <si>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</si>
  <si>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</si>
  <si>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</si>
  <si>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</si>
  <si>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</si>
  <si>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</si>
  <si>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</si>
  <si>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</si>
  <si>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</si>
  <si>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</si>
  <si>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</si>
  <si>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</si>
  <si>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</si>
  <si>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</si>
  <si>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</si>
  <si>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</si>
  <si>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</si>
  <si>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</si>
  <si>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</si>
  <si>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</si>
  <si>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</si>
  <si>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</si>
  <si>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</si>
  <si>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</si>
  <si>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</si>
  <si>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</si>
  <si>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</si>
  <si>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</si>
  <si>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</si>
  <si>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</si>
  <si>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</si>
  <si>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</si>
  <si>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</si>
  <si>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</si>
  <si>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</si>
  <si>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</si>
  <si>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</si>
  <si>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</si>
  <si>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</si>
  <si>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</si>
  <si>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</si>
  <si>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</si>
  <si>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</si>
  <si>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</si>
  <si>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</si>
  <si>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</si>
  <si>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</si>
  <si>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</si>
  <si>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</si>
  <si>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</si>
  <si>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</si>
  <si>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</si>
  <si>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</si>
  <si>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</si>
  <si>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</si>
  <si>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</si>
  <si>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</si>
  <si>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</si>
  <si>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</si>
  <si>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</si>
  <si>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</si>
  <si>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</si>
  <si>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</si>
  <si>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</si>
  <si>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</si>
  <si>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</si>
  <si>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</si>
  <si>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</si>
  <si>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</si>
  <si>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</si>
  <si>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</si>
  <si>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</si>
  <si>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</si>
  <si>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</si>
  <si>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</si>
  <si>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</si>
  <si>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</si>
  <si>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</si>
  <si>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</si>
  <si>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</si>
  <si>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</si>
  <si>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</si>
  <si>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</si>
  <si>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</si>
  <si>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</si>
  <si>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</si>
  <si>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</si>
  <si>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</si>
  <si>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</si>
  <si>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</si>
  <si>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</si>
  <si>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</si>
  <si>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</si>
  <si>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</si>
  <si>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</si>
  <si>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</si>
  <si>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</si>
  <si>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</si>
  <si>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</si>
  <si>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</si>
  <si>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</si>
  <si>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</si>
  <si>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</si>
  <si>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</si>
  <si>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</si>
  <si>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</si>
  <si>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</si>
  <si>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</si>
  <si>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</si>
  <si>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</si>
  <si>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</si>
  <si>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</si>
  <si>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</si>
  <si>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</si>
  <si>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</si>
  <si>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</si>
  <si>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</si>
  <si>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</si>
  <si>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</si>
  <si>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</si>
  <si>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</si>
  <si>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</si>
  <si>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</si>
  <si>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</si>
  <si>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</si>
  <si>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</si>
  <si>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</si>
  <si>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</si>
  <si>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</si>
  <si>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</si>
  <si>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</si>
  <si>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</si>
  <si>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</si>
  <si>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</si>
  <si>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</si>
  <si>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</si>
  <si>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</si>
  <si>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</si>
  <si>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</si>
  <si>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</si>
  <si>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</si>
  <si>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</si>
  <si>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</si>
  <si>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</si>
  <si>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</si>
  <si>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</si>
  <si>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</si>
  <si>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</si>
  <si>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</si>
  <si>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</si>
  <si>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</si>
  <si>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</si>
  <si>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</si>
  <si>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</si>
  <si>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</si>
  <si>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</si>
  <si>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</si>
  <si>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</si>
  <si>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</si>
  <si>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</si>
  <si>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</si>
  <si>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</si>
  <si>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</si>
  <si>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</si>
  <si>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</si>
  <si>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</si>
  <si>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</si>
  <si>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</si>
  <si>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</si>
  <si>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</si>
  <si>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</si>
  <si>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</si>
  <si>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</si>
  <si>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</si>
  <si>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</si>
  <si>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</si>
  <si>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</si>
  <si>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</si>
  <si>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</si>
  <si>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</si>
  <si>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</si>
  <si>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</si>
  <si>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</si>
  <si>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</si>
  <si>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</si>
  <si>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</si>
  <si>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</si>
  <si>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</si>
  <si>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</si>
  <si>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</si>
  <si>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</si>
  <si>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</si>
  <si>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</si>
  <si>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</si>
  <si>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</si>
  <si>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</si>
  <si>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</si>
  <si>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</si>
  <si>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</si>
  <si>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</si>
  <si>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</si>
  <si>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</si>
  <si>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</si>
  <si>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</si>
  <si>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</si>
  <si>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</si>
  <si>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</si>
  <si>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</si>
  <si>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</si>
  <si>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</si>
  <si>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</si>
  <si>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</si>
  <si>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</si>
  <si>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</si>
  <si>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</si>
  <si>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</si>
  <si>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</si>
  <si>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</si>
  <si>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</si>
  <si>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</si>
  <si>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</si>
  <si>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</si>
  <si>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</si>
  <si>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</si>
  <si>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</si>
  <si>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</si>
  <si>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</si>
  <si>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</si>
  <si>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</si>
  <si>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</si>
  <si>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</si>
  <si>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</si>
  <si>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</si>
  <si>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</si>
  <si>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</si>
  <si>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</si>
  <si>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</si>
  <si>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</si>
  <si>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</si>
  <si>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</si>
  <si>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</si>
  <si>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</si>
  <si>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</si>
  <si>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</si>
  <si>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</si>
  <si>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</si>
  <si>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</si>
  <si>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</si>
  <si>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</si>
  <si>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</si>
  <si>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</si>
  <si>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</si>
  <si>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</si>
  <si>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</si>
  <si>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</si>
  <si>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</si>
  <si>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</si>
  <si>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</si>
  <si>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</si>
  <si>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</si>
  <si>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</si>
  <si>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</si>
  <si>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</si>
  <si>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</si>
  <si>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</si>
  <si>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</si>
  <si>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</si>
  <si>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</si>
  <si>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</si>
  <si>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</si>
  <si>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</si>
  <si>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</si>
  <si>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</si>
  <si>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</si>
  <si>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</si>
  <si>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</si>
  <si>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</si>
  <si>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</si>
  <si>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</si>
  <si>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</si>
  <si>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</si>
  <si>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</si>
  <si>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</si>
  <si>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</si>
  <si>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</si>
  <si>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</si>
  <si>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</si>
  <si>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</si>
  <si>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</si>
  <si>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</si>
  <si>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</si>
  <si>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</si>
  <si>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</si>
  <si>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</si>
  <si>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</si>
  <si>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</si>
  <si>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</si>
  <si>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</si>
  <si>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</si>
  <si>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</si>
  <si>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</si>
  <si>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</si>
  <si>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</si>
  <si>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</si>
  <si>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</si>
  <si>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</si>
  <si>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</si>
  <si>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</si>
  <si>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</si>
  <si>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</si>
  <si>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</si>
  <si>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</si>
  <si>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</si>
  <si>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</si>
  <si>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</si>
  <si>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</si>
  <si>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</si>
  <si>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</si>
  <si>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</si>
  <si>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</si>
  <si>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</si>
  <si>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</si>
  <si>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</si>
  <si>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</si>
  <si>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</si>
  <si>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</si>
  <si>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</si>
  <si>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</si>
  <si>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</si>
  <si>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</si>
  <si>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</si>
  <si>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</si>
  <si>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</si>
  <si>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</si>
  <si>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</si>
  <si>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</si>
  <si>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</si>
  <si>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</si>
  <si>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</si>
  <si>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</si>
  <si>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</si>
  <si>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</si>
  <si>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</si>
  <si>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</si>
  <si>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</si>
  <si>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</si>
  <si>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</si>
  <si>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</si>
  <si>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</si>
  <si>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</si>
  <si>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</si>
  <si>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</si>
  <si>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</si>
  <si>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</si>
  <si>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</si>
  <si>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</si>
  <si>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</si>
  <si>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</si>
  <si>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</si>
  <si>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</si>
  <si>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</si>
  <si>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</si>
  <si>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</si>
  <si>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</si>
  <si>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</si>
  <si>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</si>
  <si>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</si>
  <si>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</si>
  <si>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</si>
  <si>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</si>
  <si>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</si>
  <si>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</si>
  <si>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</si>
  <si>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</si>
  <si>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</si>
  <si>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</si>
  <si>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</si>
  <si>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</si>
  <si>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</si>
  <si>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</si>
  <si>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</si>
  <si>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</si>
  <si>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</si>
  <si>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</si>
  <si>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</si>
  <si>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</si>
  <si>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</si>
  <si>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</si>
  <si>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</si>
  <si>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</si>
  <si>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</si>
  <si>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</si>
  <si>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</si>
  <si>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</si>
  <si>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</si>
  <si>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</si>
  <si>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</si>
  <si>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</si>
  <si>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</si>
  <si>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</si>
  <si>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</si>
  <si>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</si>
  <si>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</si>
  <si>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</si>
  <si>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</si>
  <si>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</si>
  <si>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</si>
  <si>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</si>
  <si>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</si>
  <si>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</si>
  <si>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</si>
  <si>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</si>
  <si>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</si>
  <si>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</si>
  <si>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</si>
  <si>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</si>
  <si>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</si>
  <si>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</si>
  <si>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</si>
  <si>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</si>
  <si>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</si>
  <si>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</si>
  <si>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</si>
  <si>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</si>
  <si>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</si>
  <si>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</si>
  <si>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</si>
  <si>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</si>
  <si>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</si>
  <si>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</si>
  <si>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</si>
  <si>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</si>
  <si>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</si>
  <si>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</si>
  <si>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</si>
  <si>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</si>
  <si>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</si>
  <si>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</si>
  <si>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</si>
  <si>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</si>
  <si>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</si>
  <si>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</si>
  <si>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</si>
  <si>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</si>
  <si>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</si>
  <si>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</si>
  <si>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</si>
  <si>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</si>
  <si>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</si>
  <si>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</si>
  <si>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</si>
  <si>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</si>
  <si>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</si>
  <si>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</si>
  <si>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</si>
  <si>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</si>
  <si>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</si>
  <si>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</si>
  <si>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</si>
  <si>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</si>
  <si>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</si>
  <si>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</si>
  <si>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</si>
  <si>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</si>
  <si>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</si>
  <si>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</si>
  <si>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</si>
  <si>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</si>
  <si>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</si>
  <si>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</si>
  <si>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</si>
  <si>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</si>
  <si>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</si>
  <si>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</si>
  <si>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</si>
  <si>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</si>
  <si>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</si>
  <si>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</si>
  <si>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</si>
  <si>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</si>
  <si>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</si>
  <si>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</si>
  <si>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</si>
  <si>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</si>
  <si>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</si>
  <si>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</si>
  <si>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</si>
  <si>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</si>
  <si>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</si>
  <si>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</si>
  <si>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</si>
  <si>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</si>
  <si>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</si>
  <si>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</si>
  <si>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</si>
  <si>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</si>
  <si>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</si>
  <si>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</si>
  <si>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</si>
  <si>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</si>
  <si>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</si>
  <si>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</si>
  <si>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</si>
  <si>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</si>
  <si>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</si>
  <si>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</si>
  <si>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</si>
  <si>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</si>
  <si>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</si>
  <si>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</si>
  <si>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</si>
  <si>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</si>
  <si>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</si>
  <si>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</si>
  <si>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</si>
  <si>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</si>
  <si>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</si>
  <si>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</si>
  <si>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</si>
  <si>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</si>
  <si>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</si>
  <si>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</si>
  <si>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</si>
  <si>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</si>
  <si>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</si>
  <si>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</si>
  <si>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</si>
  <si>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</si>
  <si>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</si>
  <si>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</si>
  <si>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</si>
  <si>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</si>
  <si>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</si>
  <si>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</si>
  <si>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</si>
  <si>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</si>
  <si>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</si>
  <si>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</si>
  <si>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</si>
  <si>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</si>
  <si>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</si>
  <si>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</si>
  <si>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</si>
  <si>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</si>
  <si>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</si>
  <si>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</si>
  <si>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</si>
  <si>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</si>
  <si>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</si>
  <si>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</si>
  <si>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</si>
  <si>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</si>
  <si>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</si>
  <si>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</si>
  <si>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</si>
  <si>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</si>
  <si>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</si>
  <si>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</si>
  <si>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</si>
  <si>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</si>
  <si>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</si>
  <si>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</si>
  <si>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</si>
  <si>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</si>
  <si>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</si>
  <si>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</si>
  <si>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</si>
  <si>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</si>
  <si>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</si>
  <si>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</si>
  <si>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</si>
  <si>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</si>
  <si>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</si>
  <si>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</si>
  <si>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</si>
  <si>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</si>
  <si>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</si>
  <si>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</si>
  <si>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</si>
  <si>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</si>
  <si>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</si>
  <si>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</si>
  <si>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</si>
  <si>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</si>
  <si>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</si>
  <si>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</si>
  <si>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</si>
  <si>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</si>
  <si>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</si>
  <si>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</si>
  <si>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</si>
  <si>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</si>
  <si>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</si>
  <si>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</si>
  <si>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</si>
  <si>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</si>
  <si>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</si>
  <si>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</si>
  <si>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</si>
  <si>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</si>
  <si>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</si>
  <si>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</si>
  <si>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</si>
  <si>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</si>
  <si>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</si>
  <si>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</si>
  <si>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</si>
  <si>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</si>
  <si>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</si>
  <si>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</si>
  <si>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</si>
  <si>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</si>
  <si>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</si>
  <si>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</si>
  <si>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</si>
  <si>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</si>
  <si>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</si>
  <si>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</si>
  <si>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</si>
  <si>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</si>
  <si>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</si>
  <si>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</si>
  <si>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</si>
  <si>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</si>
  <si>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</si>
  <si>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</si>
  <si>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</si>
  <si>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</si>
  <si>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</si>
  <si>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</si>
  <si>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</si>
  <si>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</si>
  <si>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</si>
  <si>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</si>
  <si>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</si>
  <si>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</si>
  <si>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</si>
  <si>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</si>
  <si>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</si>
  <si>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</si>
  <si>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</si>
  <si>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</si>
  <si>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</si>
  <si>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</si>
  <si>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</si>
  <si>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</si>
  <si>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</si>
  <si>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</si>
  <si>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</si>
  <si>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</si>
  <si>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</si>
  <si>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</si>
  <si>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</si>
  <si>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</si>
  <si>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</si>
  <si>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</si>
  <si>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</si>
  <si>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</si>
  <si>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</si>
  <si>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</si>
  <si>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</si>
  <si>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</si>
  <si>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</si>
  <si>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</si>
  <si>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</si>
  <si>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</si>
  <si>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</si>
  <si>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</si>
  <si>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</si>
  <si>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</si>
  <si>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</si>
  <si>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</si>
  <si>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</si>
  <si>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</si>
  <si>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</si>
  <si>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</si>
  <si>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</si>
  <si>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</si>
  <si>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</si>
  <si>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</si>
  <si>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</si>
  <si>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</si>
  <si>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</si>
  <si>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</si>
  <si>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</si>
  <si>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</si>
  <si>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</si>
  <si>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</si>
  <si>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</si>
  <si>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</si>
  <si>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</si>
  <si>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</si>
  <si>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</si>
  <si>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</si>
  <si>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</si>
  <si>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</si>
  <si>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</si>
  <si>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</si>
  <si>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</si>
  <si>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</si>
  <si>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</si>
  <si>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</si>
  <si>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</si>
  <si>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</si>
  <si>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</si>
  <si>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</si>
  <si>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</si>
  <si>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</si>
  <si>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</si>
  <si>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</si>
  <si>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</si>
  <si>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</si>
  <si>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</si>
  <si>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</si>
  <si>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</si>
  <si>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</si>
  <si>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</si>
  <si>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</si>
  <si>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</si>
  <si>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</si>
  <si>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</si>
  <si>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</si>
  <si>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</si>
  <si>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</si>
  <si>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</si>
  <si>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</si>
  <si>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</si>
  <si>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</si>
  <si>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</si>
  <si>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</si>
  <si>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</si>
  <si>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</si>
  <si>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</si>
  <si>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</si>
  <si>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</si>
  <si>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</si>
  <si>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</si>
  <si>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</si>
  <si>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</si>
  <si>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</si>
  <si>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</si>
  <si>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</si>
  <si>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</si>
  <si>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</si>
  <si>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</si>
  <si>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</si>
  <si>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</si>
  <si>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</si>
  <si>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</si>
  <si>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</si>
  <si>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</si>
  <si>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</si>
  <si>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</si>
  <si>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</si>
  <si>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</si>
  <si>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</si>
  <si>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</si>
  <si>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</si>
  <si>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</si>
  <si>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</si>
  <si>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</si>
  <si>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</si>
  <si>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</si>
  <si>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</si>
  <si>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</si>
  <si>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</si>
  <si>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</si>
  <si>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</si>
  <si>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</si>
  <si>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</si>
  <si>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</si>
  <si>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</si>
  <si>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</si>
  <si>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</si>
  <si>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</si>
  <si>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</si>
  <si>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</si>
  <si>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</si>
  <si>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</si>
  <si>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</si>
  <si>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</si>
  <si>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</si>
  <si>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</si>
  <si>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</si>
  <si>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</si>
  <si>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</si>
  <si>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</si>
  <si>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</si>
  <si>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</si>
  <si>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</si>
  <si>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</si>
  <si>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</si>
  <si>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</si>
  <si>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</si>
  <si>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</si>
  <si>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</si>
  <si>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</si>
  <si>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</si>
  <si>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</si>
  <si>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</si>
  <si>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</si>
  <si>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</si>
  <si>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</si>
  <si>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</si>
  <si>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</si>
  <si>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</si>
  <si>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</si>
  <si>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</si>
  <si>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</si>
  <si>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</si>
  <si>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</si>
  <si>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</si>
  <si>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</si>
  <si>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</si>
  <si>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</si>
  <si>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</si>
  <si>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</si>
  <si>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</si>
  <si>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</si>
  <si>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</si>
  <si>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</si>
  <si>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</si>
  <si>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</si>
  <si>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</si>
  <si>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</si>
  <si>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</si>
  <si>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</si>
  <si>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</si>
  <si>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</si>
  <si>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</si>
  <si>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</si>
  <si>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</si>
  <si>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</si>
  <si>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</si>
  <si>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</si>
  <si>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</si>
  <si>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</si>
  <si>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</si>
  <si>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</si>
  <si>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</si>
  <si>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</si>
  <si>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</si>
  <si>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</si>
  <si>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</si>
  <si>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</si>
  <si>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</si>
  <si>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</si>
  <si>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</si>
  <si>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</si>
  <si>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</si>
  <si>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</si>
  <si>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</si>
  <si>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</si>
  <si>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</si>
  <si>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</si>
  <si>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</si>
  <si>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</si>
  <si>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</si>
  <si>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</si>
  <si>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</si>
  <si>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</si>
  <si>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</si>
  <si>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</si>
  <si>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</si>
  <si>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</si>
  <si>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</si>
  <si>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</si>
  <si>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</si>
  <si>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</si>
  <si>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</si>
  <si>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</si>
  <si>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</si>
  <si>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</si>
  <si>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</si>
  <si>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</si>
  <si>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</si>
  <si>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</si>
  <si>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</si>
  <si>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</si>
  <si>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</si>
  <si>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</si>
  <si>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</si>
  <si>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</si>
  <si>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</si>
  <si>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</si>
  <si>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</si>
  <si>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</si>
  <si>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</si>
  <si>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</si>
  <si>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</si>
  <si>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</si>
  <si>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</si>
  <si>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</si>
  <si>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</si>
  <si>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</si>
  <si>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</si>
  <si>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</si>
  <si>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</si>
  <si>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</si>
  <si>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</si>
  <si>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</si>
  <si>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</si>
  <si>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</si>
  <si>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</si>
  <si>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</si>
  <si>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</si>
  <si>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</si>
  <si>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</si>
  <si>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</si>
  <si>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</si>
  <si>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</si>
  <si>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</si>
  <si>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</si>
  <si>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</si>
  <si>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</si>
  <si>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</si>
  <si>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</si>
  <si>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</si>
  <si>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</si>
  <si>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</si>
  <si>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</si>
  <si>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</si>
  <si>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</si>
  <si>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</si>
  <si>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</si>
  <si>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</si>
  <si>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</si>
  <si>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</si>
  <si>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</si>
  <si>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</si>
  <si>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</si>
  <si>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</si>
  <si>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</si>
  <si>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</si>
  <si>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</si>
  <si>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</si>
  <si>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</si>
  <si>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</si>
  <si>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</si>
  <si>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</si>
  <si>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</si>
  <si>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</si>
  <si>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</si>
  <si>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</si>
  <si>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</si>
  <si>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</si>
  <si>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</si>
  <si>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</si>
  <si>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</si>
  <si>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</si>
  <si>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</si>
  <si>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</si>
  <si>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</si>
  <si>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</si>
  <si>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</si>
  <si>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</si>
  <si>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</si>
  <si>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</si>
  <si>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</si>
  <si>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</si>
  <si>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</si>
  <si>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</si>
  <si>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</si>
  <si>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</si>
  <si>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</si>
  <si>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</si>
  <si>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</si>
  <si>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</si>
  <si>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</si>
  <si>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</si>
  <si>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</si>
  <si>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</si>
  <si>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</si>
  <si>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</si>
  <si>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</si>
  <si>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</si>
  <si>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</si>
  <si>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</si>
  <si>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</si>
  <si>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</si>
  <si>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</si>
  <si>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</si>
  <si>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</si>
  <si>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</si>
  <si>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</si>
  <si>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</si>
  <si>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</si>
  <si>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</si>
  <si>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</si>
  <si>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</si>
  <si>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</si>
  <si>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</si>
  <si>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</si>
  <si>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</si>
  <si>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</si>
  <si>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</si>
  <si>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</si>
  <si>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</si>
  <si>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</si>
  <si>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</si>
  <si>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</si>
  <si>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</si>
  <si>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</si>
  <si>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</si>
  <si>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</si>
  <si>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</si>
  <si>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</si>
  <si>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</si>
  <si>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</si>
  <si>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</si>
  <si>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</si>
  <si>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</si>
  <si>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</si>
  <si>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</si>
  <si>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</si>
  <si>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</si>
  <si>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</si>
  <si>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</si>
  <si>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</si>
  <si>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</si>
  <si>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</si>
  <si>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</si>
  <si>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</si>
  <si>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</si>
  <si>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</si>
  <si>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</si>
  <si>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</si>
  <si>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</si>
  <si>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</si>
  <si>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</si>
  <si>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</si>
  <si>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</si>
  <si>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</si>
  <si>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</si>
  <si>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</si>
  <si>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</si>
  <si>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</si>
  <si>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</si>
  <si>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</si>
  <si>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</si>
  <si>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</si>
  <si>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</si>
  <si>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</si>
  <si>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</si>
  <si>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</si>
  <si>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</si>
  <si>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</si>
  <si>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</si>
  <si>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</si>
  <si>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</si>
  <si>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</si>
  <si>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</si>
  <si>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</si>
  <si>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</si>
  <si>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</si>
  <si>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</si>
  <si>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</si>
  <si>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</si>
  <si>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</si>
  <si>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</si>
  <si>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</si>
  <si>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</si>
  <si>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</si>
  <si>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</si>
  <si>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</si>
  <si>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</si>
  <si>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</si>
  <si>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</si>
  <si>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</si>
  <si>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</si>
  <si>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</si>
  <si>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</si>
  <si>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</si>
  <si>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</si>
  <si>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</si>
  <si>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</si>
  <si>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</si>
  <si>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</si>
  <si>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</si>
  <si>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</si>
  <si>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</si>
  <si>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</si>
  <si>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</si>
  <si>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</si>
  <si>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</si>
  <si>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</si>
  <si>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</si>
  <si>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</si>
  <si>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</si>
  <si>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</si>
  <si>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</si>
  <si>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</si>
  <si>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</si>
  <si>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</si>
  <si>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</si>
  <si>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</si>
  <si>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</si>
  <si>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</si>
  <si>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</si>
  <si>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</si>
  <si>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</si>
  <si>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</si>
  <si>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</si>
  <si>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</si>
  <si>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</si>
  <si>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</si>
  <si>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</si>
  <si>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</si>
  <si>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</si>
  <si>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</si>
  <si>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</si>
  <si>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</si>
  <si>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</si>
  <si>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</si>
  <si>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</si>
  <si>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</si>
  <si>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</si>
  <si>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</si>
  <si>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</si>
  <si>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</si>
  <si>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</si>
  <si>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</si>
  <si>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</si>
  <si>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</si>
  <si>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</si>
  <si>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</si>
  <si>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</si>
  <si>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</si>
  <si>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</si>
  <si>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</si>
  <si>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</si>
  <si>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</si>
  <si>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</si>
  <si>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</si>
  <si>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</si>
  <si>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</si>
  <si>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</si>
  <si>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</si>
  <si>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</si>
  <si>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</si>
  <si>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</si>
  <si>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</si>
  <si>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</si>
  <si>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</si>
  <si>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</si>
  <si>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</si>
  <si>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</si>
  <si>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</si>
  <si>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</si>
  <si>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</si>
  <si>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</si>
  <si>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</si>
  <si>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</si>
  <si>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</si>
  <si>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</si>
  <si>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</si>
  <si>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</si>
  <si>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</si>
  <si>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</si>
  <si>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</si>
  <si>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</si>
  <si>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</si>
  <si>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</si>
  <si>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</si>
  <si>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</si>
  <si>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</si>
  <si>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</si>
  <si>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</si>
  <si>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</si>
  <si>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</si>
  <si>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</si>
  <si>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</si>
  <si>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</si>
  <si>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</si>
  <si>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</si>
  <si>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</si>
  <si>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</si>
  <si>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</si>
  <si>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</si>
  <si>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</si>
  <si>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</si>
  <si>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</si>
  <si>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</si>
  <si>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</si>
  <si>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</si>
  <si>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</si>
  <si>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</si>
  <si>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</si>
  <si>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</si>
  <si>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</si>
  <si>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</si>
  <si>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</si>
  <si>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</si>
  <si>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</si>
  <si>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</si>
  <si>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</si>
  <si>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</si>
  <si>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</si>
  <si>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</si>
  <si>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</si>
  <si>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</si>
  <si>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</si>
  <si>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</si>
  <si>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</si>
  <si>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</si>
  <si>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</si>
  <si>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</si>
  <si>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</si>
  <si>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</si>
  <si>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</si>
  <si>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</si>
  <si>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</si>
  <si>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</si>
  <si>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</si>
  <si>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</si>
  <si>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</si>
  <si>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</si>
  <si>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</si>
  <si>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</si>
  <si>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</si>
  <si>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</si>
  <si>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</si>
  <si>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</si>
  <si>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</si>
  <si>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</si>
  <si>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</si>
  <si>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</si>
  <si>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</si>
  <si>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</si>
  <si>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</si>
  <si>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</si>
  <si>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</si>
  <si>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</si>
  <si>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</si>
  <si>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</si>
  <si>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</si>
  <si>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</si>
  <si>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</si>
  <si>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</si>
  <si>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</si>
  <si>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</si>
  <si>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</si>
  <si>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</si>
  <si>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</si>
  <si>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</si>
  <si>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</si>
  <si>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</si>
  <si>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</si>
  <si>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</si>
  <si>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</si>
  <si>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</si>
  <si>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</si>
  <si>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</si>
  <si>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</si>
  <si>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</si>
  <si>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</si>
  <si>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</si>
  <si>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</si>
  <si>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</si>
  <si>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</si>
  <si>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</si>
  <si>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</si>
  <si>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</si>
  <si>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</si>
  <si>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</si>
  <si>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</si>
  <si>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</si>
  <si>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</si>
  <si>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</si>
  <si>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</si>
  <si>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</si>
  <si>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</si>
  <si>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</si>
  <si>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</si>
  <si>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</si>
  <si>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</si>
  <si>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</si>
  <si>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</si>
  <si>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</si>
  <si>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</si>
  <si>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</si>
  <si>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</si>
  <si>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</si>
  <si>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</si>
  <si>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</si>
  <si>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</si>
  <si>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</si>
  <si>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</si>
  <si>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</si>
  <si>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</si>
  <si>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</si>
  <si>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</si>
  <si>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</si>
  <si>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</si>
  <si>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</si>
  <si>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</si>
  <si>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</si>
  <si>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</si>
  <si>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</si>
  <si>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</si>
  <si>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</si>
  <si>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</si>
  <si>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</si>
  <si>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</si>
  <si>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</si>
  <si>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</si>
  <si>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</si>
  <si>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</si>
  <si>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</si>
  <si>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</si>
  <si>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</si>
  <si>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</si>
  <si>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</si>
  <si>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</si>
  <si>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</si>
  <si>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</si>
  <si>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</si>
  <si>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</si>
  <si>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</si>
  <si>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</si>
  <si>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</si>
  <si>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</si>
  <si>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</si>
  <si>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</si>
  <si>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</si>
  <si>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</si>
  <si>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</si>
  <si>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</si>
  <si>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</si>
  <si>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</si>
  <si>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</si>
  <si>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</si>
  <si>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</si>
  <si>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</si>
  <si>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</si>
  <si>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</si>
  <si>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</si>
  <si>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</si>
  <si>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</si>
  <si>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</si>
  <si>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</si>
  <si>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</si>
  <si>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</si>
  <si>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</si>
  <si>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</si>
  <si>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</si>
  <si>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</si>
  <si>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</si>
  <si>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</si>
  <si>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</si>
  <si>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</si>
  <si>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</si>
  <si>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</si>
  <si>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</si>
  <si>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</si>
  <si>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</si>
  <si>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</si>
  <si>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</si>
  <si>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</si>
  <si>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</si>
  <si>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</si>
  <si>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</si>
  <si>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</si>
  <si>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</si>
  <si>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</si>
  <si>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</si>
  <si>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</si>
  <si>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</si>
  <si>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</si>
  <si>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</si>
  <si>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</si>
  <si>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</si>
  <si>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</si>
  <si>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</si>
  <si>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</si>
  <si>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</si>
  <si>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</si>
  <si>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</si>
  <si>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</si>
  <si>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</si>
  <si>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</si>
  <si>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</si>
  <si>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</si>
  <si>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</si>
  <si>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</si>
  <si>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</si>
  <si>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</si>
  <si>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</si>
  <si>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</si>
  <si>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</si>
  <si>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</si>
  <si>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</si>
  <si>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</si>
  <si>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</si>
  <si>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</si>
  <si>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</si>
  <si>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</si>
  <si>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</si>
  <si>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</si>
  <si>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</si>
  <si>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</si>
  <si>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</si>
  <si>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</si>
  <si>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</si>
  <si>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</si>
  <si>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</si>
  <si>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</si>
  <si>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</si>
  <si>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</si>
  <si>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</si>
  <si>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</si>
  <si>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</si>
  <si>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</si>
  <si>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</si>
  <si>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</si>
  <si>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</si>
  <si>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</si>
  <si>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</si>
  <si>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</si>
  <si>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</si>
  <si>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</si>
  <si>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</si>
  <si>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</si>
  <si>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</si>
  <si>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</si>
  <si>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</si>
  <si>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</si>
  <si>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</si>
  <si>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</si>
  <si>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</si>
  <si>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</si>
  <si>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</si>
  <si>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</si>
  <si>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</si>
  <si>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</si>
  <si>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</si>
  <si>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</si>
  <si>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</si>
  <si>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</si>
  <si>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</si>
  <si>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</si>
  <si>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</si>
  <si>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</si>
  <si>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</si>
  <si>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</si>
  <si>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</si>
  <si>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</si>
  <si>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</si>
  <si>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</si>
  <si>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</si>
  <si>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</si>
  <si>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</si>
  <si>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</si>
  <si>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</si>
  <si>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</si>
  <si>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</si>
  <si>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</si>
  <si>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</si>
  <si>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</si>
  <si>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</si>
  <si>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</si>
  <si>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</si>
  <si>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</si>
  <si>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</si>
  <si>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</si>
  <si>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</si>
  <si>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</si>
  <si>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</si>
  <si>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</si>
  <si>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</si>
  <si>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</si>
  <si>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</si>
  <si>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</si>
  <si>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</si>
  <si>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</si>
  <si>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</si>
  <si>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</si>
  <si>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</si>
  <si>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</si>
  <si>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</si>
  <si>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</si>
  <si>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</si>
  <si>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</si>
  <si>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</si>
  <si>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</si>
  <si>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</si>
  <si>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</si>
  <si>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</si>
  <si>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</si>
  <si>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</si>
  <si>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</si>
  <si>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</si>
  <si>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</si>
  <si>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</si>
  <si>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</si>
  <si>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</si>
  <si>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</si>
  <si>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</si>
  <si>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</si>
  <si>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</si>
  <si>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</si>
  <si>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</si>
  <si>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</si>
  <si>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</si>
  <si>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</si>
  <si>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</si>
  <si>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</si>
  <si>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</si>
  <si>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</si>
  <si>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</si>
  <si>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</si>
  <si>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</si>
  <si>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</si>
  <si>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</si>
  <si>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</si>
  <si>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</si>
  <si>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</si>
  <si>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</si>
  <si>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</si>
  <si>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</si>
  <si>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</si>
  <si>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</si>
  <si>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</si>
  <si>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</si>
  <si>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</si>
  <si>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</si>
  <si>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</si>
  <si>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</si>
  <si>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</si>
  <si>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</si>
  <si>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</si>
  <si>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</si>
  <si>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</si>
  <si>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</si>
  <si>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</si>
  <si>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</si>
  <si>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</si>
  <si>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</si>
  <si>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</si>
  <si>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</si>
  <si>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</si>
  <si>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</si>
  <si>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</si>
  <si>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</si>
  <si>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</si>
  <si>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</si>
  <si>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</si>
  <si>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</si>
  <si>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</si>
  <si>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</si>
  <si>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</si>
  <si>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</si>
  <si>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</si>
  <si>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</si>
  <si>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</si>
  <si>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</si>
  <si>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</si>
  <si>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</si>
  <si>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</si>
  <si>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</si>
  <si>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</si>
  <si>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</si>
  <si>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</si>
  <si>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</si>
  <si>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korfbal - bežné transfery</t>
  </si>
  <si>
    <t>BV/4</t>
  </si>
  <si>
    <t>FA 20211068</t>
  </si>
  <si>
    <t>Platba za celoročný webhosting- oficiálne webové sídlo SAK</t>
  </si>
  <si>
    <t>45374490</t>
  </si>
  <si>
    <t>GLOBEWARE,s.r.o, Hviezdoslavova 68, 95301, Zlaté Moravce</t>
  </si>
  <si>
    <t>Poplatok za mesačné  vedenie bankového účtu</t>
  </si>
  <si>
    <t>31575951</t>
  </si>
  <si>
    <t xml:space="preserve"> Prima Banka, Hodžova 11, 01011 Žilina</t>
  </si>
  <si>
    <t>VPD1</t>
  </si>
  <si>
    <t>Č.B 7166</t>
  </si>
  <si>
    <t xml:space="preserve">Zabezpečenie občerstvenia a pitného režimu pre potreby  Slovenského pohára v korfbale. Outdoorový turnaj. Miesto konania -Prievidza, školský-športový areál S.Chalupku, Počet účastníkov - 112 hráčov, 11 trénerov. </t>
  </si>
  <si>
    <t>35790164</t>
  </si>
  <si>
    <t>Kaufland SR, Trnavská cesta 41/A, 83104 Bratislava</t>
  </si>
  <si>
    <t>VPD/2</t>
  </si>
  <si>
    <t>Č.B 4573</t>
  </si>
  <si>
    <t>VPD/3</t>
  </si>
  <si>
    <t>Č.B. 5038,5039</t>
  </si>
  <si>
    <t>VPD/4</t>
  </si>
  <si>
    <t>Č.B. 5219</t>
  </si>
  <si>
    <t>VPD/5</t>
  </si>
  <si>
    <t>Č.B.6135</t>
  </si>
  <si>
    <t>VPD/6</t>
  </si>
  <si>
    <t>Č.B.10646</t>
  </si>
  <si>
    <t>31321828</t>
  </si>
  <si>
    <t>Tesco, Cesta na Senec 2, 82104 Bratislava</t>
  </si>
  <si>
    <t>VPD 7</t>
  </si>
  <si>
    <t>VPD/7</t>
  </si>
  <si>
    <t>Zabezpečenie prepravy mládežníckych družstiev pre potreby  Slovenského pohára v korfbale. Outdoorový turnaj. Miesto konania -Prievidza, školský-športový areál S.Chalupku, Počet účastníkov - 112 hráčov, 11 trénerov. Trasa Nitra- Prievidza a späť</t>
  </si>
  <si>
    <t>43910661</t>
  </si>
  <si>
    <t>NitraBus, Štefániková 4, 94901 Nitra</t>
  </si>
  <si>
    <t>BV/5</t>
  </si>
  <si>
    <t>FA 2021_002</t>
  </si>
  <si>
    <t>Zabezpečenie ubytovania   pre 4. ročník celo-slovenského letného korfbalového sústredenia SKALKA 2O21 pre mládež vo veku 11-18 rokov . Úhrada depozitu na ubytovanie a stravovanie.  Miesto konania- Skalka pri Kremnici. Počet účastníkov 55 detí, 7 trénerov. Termín konania August 2O21 .</t>
  </si>
  <si>
    <t>44001941</t>
  </si>
  <si>
    <t>CAL,s.r.o, Námestie slobody 6208/4,97401 Banská Bystrica</t>
  </si>
  <si>
    <t>FA210022</t>
  </si>
  <si>
    <t>Zabezpečenie cien a trofejí pre potreby organizácie Slovenského pohára v korfbale. Outdoorový turnaj. Miesto konania -Prievidza, školský-športový areál S.Chalupku, Počet účastníkov - 112 hráčov, 11 trénerov.</t>
  </si>
  <si>
    <t>36332704</t>
  </si>
  <si>
    <t>Forbart,s.r.o, Necpalská 16, 97101 Prievidza</t>
  </si>
  <si>
    <t>VPD/8</t>
  </si>
  <si>
    <t>Č.B.63</t>
  </si>
  <si>
    <t>00169005</t>
  </si>
  <si>
    <t>COOP Jednota, A.Hlinku I/437, 97168 Prievidza</t>
  </si>
  <si>
    <t>VPD/9</t>
  </si>
  <si>
    <t>Č.B 416</t>
  </si>
  <si>
    <t>Tréningový korfbalový kemp vo vekovej kategórii do 15 rokov. Miesto konania -Prievdza. Termín konania-18-19.6.2021. Počet účastníkov 18 hráčov, 5 trénerov. Zabepečenie občerstvenia a pitného režimu počas konania kempu</t>
  </si>
  <si>
    <t>VPD/10</t>
  </si>
  <si>
    <t>Č.B.648</t>
  </si>
  <si>
    <t>VPD/11</t>
  </si>
  <si>
    <t>Č.B.294</t>
  </si>
  <si>
    <t>VPD/12</t>
  </si>
  <si>
    <t>Č.B.680</t>
  </si>
  <si>
    <t>VPD/13</t>
  </si>
  <si>
    <t xml:space="preserve">Č.B.305 </t>
  </si>
  <si>
    <t>Tréningový korfbalový kemp vo vekovej kategórii do 15 rokov. Miesto konania -Prievdza. Termín konania-18-19.6.2021. Počet účastníkov 18 hráčov, 5 trénerov. Úhrada vstupného  počas konania kempu</t>
  </si>
  <si>
    <t>35674148</t>
  </si>
  <si>
    <t>BUH,s.r.o, Ulica stavbáriv 21, 97101 Prievidza</t>
  </si>
  <si>
    <t>VPD/14</t>
  </si>
  <si>
    <t>Č.B.2649</t>
  </si>
  <si>
    <t>46258621</t>
  </si>
  <si>
    <t>AER.COM,s.r.o, Štefánika 11ž/2, 97101 Prievidza</t>
  </si>
  <si>
    <t>VPD/15</t>
  </si>
  <si>
    <t>Č.B.202106/00927</t>
  </si>
  <si>
    <t>Zabezpečenie nákupu lekárskych a medicínskych potrieb pre potreby medzinárodného turnaja mládeže v kategórii do 15 a 19 rokov. Miesto konania- Dunakerzsi, O1-O3.O7. Počet účastníkov 36hráčov, 6 trénerov</t>
  </si>
  <si>
    <t>00627761</t>
  </si>
  <si>
    <t>PharmDr Prekop, Lekáreň Zapotôčky, Bednára 21/9, 97101 Prievidza</t>
  </si>
  <si>
    <t>VPD/16</t>
  </si>
  <si>
    <t>Č.B.1853</t>
  </si>
  <si>
    <t>17335795</t>
  </si>
  <si>
    <t>NsP v Bojniciach, Nemocničná 2,97201 Bojnice</t>
  </si>
  <si>
    <t>VPD/17</t>
  </si>
  <si>
    <t>Č.B.202106/01913</t>
  </si>
  <si>
    <t>52887863</t>
  </si>
  <si>
    <t>SOFI-MED,s.r.o, Hlavná 6/432, 97226 Nitrianske Rudno</t>
  </si>
  <si>
    <t>VPD/18</t>
  </si>
  <si>
    <t>Č.B.8115</t>
  </si>
  <si>
    <t>Zabezpečenie občerstvenia pre potreby medzinárodného turnaja mládeže v kategórii do 15 a 19 rokov. Miesto konania- Dunakerzsi, O1-O3.O7. Počet účastníkov 36hráčov, 6 trénerov</t>
  </si>
  <si>
    <t>VPD/19</t>
  </si>
  <si>
    <t>Č.B.4267</t>
  </si>
  <si>
    <t>Zabezpečenie stravovania pre potreby medzinárodného turnaja mládeže v kategórii do 15 a 19 rokov. Miesto konania- Dunakerzsi, O1-O3.O7. Počet účastníkov 36hráčov, 6 trénerov</t>
  </si>
  <si>
    <t>45952671</t>
  </si>
  <si>
    <t>METRO, Cash and carry, s.r.o, Senecká cesta 1881, 90028 Ivanka pri Dunaji</t>
  </si>
  <si>
    <t>BV/6</t>
  </si>
  <si>
    <t>VPD/20</t>
  </si>
  <si>
    <t>Č.B.11</t>
  </si>
  <si>
    <t>Zabezpečenie prezentačných predmetov  pre potreby medzinárodného turnaja mládeže v kategórii do 15 a 19 rokov. Miesto konania- Dunakerzsi, O1-O3.O7. Počet účastníkov 36hráčov, 6 trénerov</t>
  </si>
  <si>
    <t>00308307</t>
  </si>
  <si>
    <t>Mesto Nitra, Štefánikova 60, 949 01 Nitra</t>
  </si>
  <si>
    <t>VPD/21</t>
  </si>
  <si>
    <t>Č.B.202107/00233</t>
  </si>
  <si>
    <t>33111553</t>
  </si>
  <si>
    <t>Peter Bielik, BIETA-ESPRESSO, Kalvárenska 3, 936 01 Šahy</t>
  </si>
  <si>
    <t>VPD/22</t>
  </si>
  <si>
    <t>FA 31960668</t>
  </si>
  <si>
    <t>Platba za úhradu štartovných, akreditačných a epidemiologických poplatkov  pre potreby medzinárodného turnaja mládeže v kategórii do 15 a 19 rokov. Miesto konania- Dunakerzsi, O1-O3.O7. Počet účastníkov 36hráčov, 6 trénerov</t>
  </si>
  <si>
    <t>nemá</t>
  </si>
  <si>
    <t>MKS 2000- SZENTENDRE, Kadarka 48, Hungarian Korfball Federation</t>
  </si>
  <si>
    <t>BV/7</t>
  </si>
  <si>
    <t>HKA2O21-4</t>
  </si>
  <si>
    <t>Platba za úhradu ubytovania a stravovacích poplatkov  pre potreby medzinárodného turnaja mládeže v kategórii do 15 a 19 rokov. Miesto konania- Dunakerzsi, O1-O3.O7. Počet účastníkov 36hráčov, 6 trénerov</t>
  </si>
  <si>
    <t>VPD/23</t>
  </si>
  <si>
    <t>FA 1210020</t>
  </si>
  <si>
    <t>Tréningový korfbalový kemp vo vekovej kategórii do 15 rokov. Miesto konania -Prievdza. Termín konania-18-19.6.2021. Počet účastníkov 18 hráčov, 5 trénerov. Zabepečenie ubytovania s raňajkami počas konania kempu</t>
  </si>
  <si>
    <t>46736212</t>
  </si>
  <si>
    <t>MI-s.r.o, Poruba 38,97211 Poruba</t>
  </si>
  <si>
    <t>VPD/24</t>
  </si>
  <si>
    <t>Č.B.0008</t>
  </si>
  <si>
    <t>Seniorská reprezentácia SR- tréningový prípravný kemp. Miesto konania- Nitra. Dátum 08.07.21- 9.7.2021. Počet účastníkov 22 hráčov, 4 tréneri. Zabezpečenie ubytovania pre potreby tréningového kempu reprezentácie</t>
  </si>
  <si>
    <t>00157716</t>
  </si>
  <si>
    <t>UKF Nitra, Tr. A.Hlinku1, 94974 Nitra</t>
  </si>
  <si>
    <t>VPD/25</t>
  </si>
  <si>
    <t>Č.B.820</t>
  </si>
  <si>
    <t>Seniorská reprezentácia SR- tréningový prípravný kemp. Miesto konania- Nitra. Dátum 08.07.21- 9.7.2021. Počet účastníkov 22 hráčov, 4 tréneri. Zabezpečenie stravovania pre potreby tréningového kempu reprezentácie</t>
  </si>
  <si>
    <t>53602901</t>
  </si>
  <si>
    <t>Hoffer SK, Hlohovecká cesta 748,95142 Zbehy</t>
  </si>
  <si>
    <t>VPD/26</t>
  </si>
  <si>
    <t>Č.B.002</t>
  </si>
  <si>
    <t>Seniorská reprezentácia SR- tréningový prípravný kemp. Miesto konania- Nitra. Dátum 08.07.21- 9.7.2021. Počet účastníkov 22 hráčov, 4 tréneri. Zabezpečenie prenájmu športovej halypre potreby tréningového kempu reprezentácie</t>
  </si>
  <si>
    <t>VPD/27</t>
  </si>
  <si>
    <t>Č.B.862</t>
  </si>
  <si>
    <t>VPD/28</t>
  </si>
  <si>
    <t>FA 2180103</t>
  </si>
  <si>
    <t>Tréningový korfbalový kemp vo vekovej kategórii do 15 rokov. Miesto konania -Prievdza. Termín konania-18-19.6.2021. Počet účastníkov 18 hráčov, 5 trénerov. Zabepečenie prenájmu športovej haly v Prievidzi počas konania kempu</t>
  </si>
  <si>
    <t>31579183</t>
  </si>
  <si>
    <t>TSMPD, Prievidza,s.r.o, Mariánska 17, 97101 Prievidza</t>
  </si>
  <si>
    <t>VPD/29</t>
  </si>
  <si>
    <t>FA2021027</t>
  </si>
  <si>
    <t>Zabezpečenie prepravy mládežníckych družstiev pre potreby  medzinárodneho turnaja v korfbale</t>
  </si>
  <si>
    <t>47127716</t>
  </si>
  <si>
    <t>DPP Briatka,s.r.o,Šoltésovej 971/36, 97271 Novákay</t>
  </si>
  <si>
    <t>VPD/30</t>
  </si>
  <si>
    <t>Č.B.571</t>
  </si>
  <si>
    <t>4. ročník celo-slovenského letného korfbalového sústredenia SKALKA 2O21 pre mládež vo veku 11-18 rokov . Miesto konania- Skalka pri Kremnici. Počet účastníkov 55 detí, 7 trénerov. Termín konania August 2O21 .Zabezpečenie občerstvenia a pitného režimu pre potreby sústredenia</t>
  </si>
  <si>
    <t>35793783</t>
  </si>
  <si>
    <t>Lidl Slovensko, Ružinovská 1 E, 82102 Bratislava</t>
  </si>
  <si>
    <t>VPD/31</t>
  </si>
  <si>
    <t>Č.B 0272</t>
  </si>
  <si>
    <t>Zabezpečenie lekárskych a medicínskych  potrieb pre 4. ročník celo-slovenského letného korfbalového sústredenia SKALKA 2O21 pre mládež vo veku 11-18 rokov . Miesto konania- Skalka pri Kremnici. Počet účastníkov 55 detí, 7 trénerov. Termín konania August 2O21 .</t>
  </si>
  <si>
    <t>VPD/32</t>
  </si>
  <si>
    <t>Č.B. 202008/00156</t>
  </si>
  <si>
    <t>VPD/33</t>
  </si>
  <si>
    <t>Č.B.356</t>
  </si>
  <si>
    <t>Zabezpečenie tlačiarénskych  potrieb pre 4. ročník celo-slovenského letného korfbalového sústredenia SKALKA 2O21 pre mládež vo veku 11-18 rokov . Miesto konania- Skalka pri Kremnici. Počet účastníkov 55 detí, 7 trénerov. Termín konania August 2O21 .</t>
  </si>
  <si>
    <t>357290040</t>
  </si>
  <si>
    <t>Fax copy, a.s., Domkárska 15, 82105 Bratislava</t>
  </si>
  <si>
    <t>VPD/34</t>
  </si>
  <si>
    <t>Č.B.0426</t>
  </si>
  <si>
    <t>VPD/35</t>
  </si>
  <si>
    <t>FA21VF00020</t>
  </si>
  <si>
    <t>Zabezpečenie ubytovania   pre 4. ročník celo-slovenského letného korfbalového sústredenia SKALKA 2O21 pre mládež vo veku 11-18 rokov . Miesto konania- Skalka pri Kremnici. Počet účastníkov 55 detí, 7 trénerov. Termín konania August 2O21 .</t>
  </si>
  <si>
    <t>VPD/36</t>
  </si>
  <si>
    <t>FA21VF0023</t>
  </si>
  <si>
    <t>VPD/37</t>
  </si>
  <si>
    <t>Č.B. 202108/00019</t>
  </si>
  <si>
    <t>Úhrada dane z ubytovania účastníkov sústredenia. .Zabezpečenie ubytovania   pre 4. ročník celo-slovenského letného korfbalového sústredenia SKALKA 2O21 pre mládež vo veku 11-18 rokov . Miesto konania- Skalka pri Kremnici. Počet účastníkov 55 detí, 7 trénerov. Termín konania August 2O21 .</t>
  </si>
  <si>
    <t>VPD/38</t>
  </si>
  <si>
    <t>Č.B.2671</t>
  </si>
  <si>
    <t>00169030</t>
  </si>
  <si>
    <t>COOP Jednota Žarnovica, Bystrická 44, 96681 Žarnovica</t>
  </si>
  <si>
    <t>VPD/39</t>
  </si>
  <si>
    <t>Č.B.0023</t>
  </si>
  <si>
    <t>Zabezpečenie ltlačiarenských  potrieb pre 4. ročník celo-slovenského letného korfbalového sústredenia SKALKA 2O21 pre mládež vo veku 11-18 rokov . Miesto konania- Skalka pri Kremnici. Počet účastníkov 55 detí, 7 trénerov. Termín konania August 2O21 .</t>
  </si>
  <si>
    <t>53331974</t>
  </si>
  <si>
    <t>Andrej Sušila-PRINT, S.Chalupku 134/29, 97101 Prievidza</t>
  </si>
  <si>
    <t>VPD/40</t>
  </si>
  <si>
    <t>Č.B.2660</t>
  </si>
  <si>
    <t>Zabezpečenie prenájmu bazénu a wellnes služieb pre účastnikov športového sústredenia-  SKALKA 2O21 pre mládež vo veku 11-18 rokov . Miesto konania- Skalka pri Kremnici. Počet účastníkov 55 detí, 7 trénerov. Termín konania August  2O21 .</t>
  </si>
  <si>
    <t>379999095</t>
  </si>
  <si>
    <t>KAIC Mesta Kremnica, Śtefánikovo námestie 35/44,96701 KREMNICA</t>
  </si>
  <si>
    <t>VPD/41</t>
  </si>
  <si>
    <t>C.B.000521</t>
  </si>
  <si>
    <t>Seniorská reprezentácia SR- tréningový prípravný kemp. Miesto konania- Prievidza. Dátum 27.08-29.08.2021. Počet účastníkov 20 hráčov, 3 tréneri. Zabezpečenie stravovania pre potreby tréningového kempu reprezentácie</t>
  </si>
  <si>
    <t>47505311</t>
  </si>
  <si>
    <t>GASTROFREE,s.r.o, Cíglianska cesta j1-274/50</t>
  </si>
  <si>
    <t>VPD/42</t>
  </si>
  <si>
    <t>C:B.202108/01768</t>
  </si>
  <si>
    <t>Seniorská reprezentácia SR- tréningový prípravný kemp. Miesto konania- Prievidza. Dátum 27.08-29.08.2021. Počet účastníkov 20 hráčov, 3 tréneri. Zabezpečenie prenájmu telocvične pre potreby tréningového kempu reprezentácie</t>
  </si>
  <si>
    <t>36005622</t>
  </si>
  <si>
    <t>Hornonitrianske bane Prievidza, Matice slovenskej 10, 97101 Prievidza</t>
  </si>
  <si>
    <t>VPD/43</t>
  </si>
  <si>
    <t>C:B.6896</t>
  </si>
  <si>
    <t>36705622</t>
  </si>
  <si>
    <t>Matatex,s.r.o, Dlhá 1, 97101 Prievidza</t>
  </si>
  <si>
    <t>VPD/44</t>
  </si>
  <si>
    <t>C.B0001033</t>
  </si>
  <si>
    <t>Seniorská reprezentácia SR- tréningový prípravný kemp. Miesto konania- Prievidza. Dátum 27.08-29.08.2021. Počet účastníkov 20 hráčov, 3 tréneri. Zabezpečenie OBČERSTVENIA pre potreby tréningového kempu reprezentácie</t>
  </si>
  <si>
    <t>47543272</t>
  </si>
  <si>
    <t>Caffe Trieste Prievidza, Poruba 69, 97211 Prievidza</t>
  </si>
  <si>
    <t>VPD/45</t>
  </si>
  <si>
    <t>C:B. 202100026</t>
  </si>
  <si>
    <t>Seniorská reprezentácia SR- tréningový prípravný kemp. Miesto konania- Prievidza. Dátum 27.08-29.08.2021. Počet účastníkov 20 hráčov, 3 tréneri. Zabezpečenie ubytovania a stravovania pre potreby tréningového kempu reprezentácie</t>
  </si>
  <si>
    <t>46899090</t>
  </si>
  <si>
    <t>PKR,s.r.o, Východná 38, Prievidza 97101</t>
  </si>
  <si>
    <t>BV/8</t>
  </si>
  <si>
    <t>BV/9</t>
  </si>
  <si>
    <t>FA2021.069</t>
  </si>
  <si>
    <t>Úhrada štartovného a akreditačného poplatku v prospech medzinárodnej korfbalovej federácie IKF.</t>
  </si>
  <si>
    <t>International korfbal federation, Holandsko, Zeit</t>
  </si>
  <si>
    <t>VPD/46</t>
  </si>
  <si>
    <t>C:B. 059/290</t>
  </si>
  <si>
    <t>Medzinárodný seniorský turnaj v Prievidzi. Seniorská reprezentácia SR. Počet hráčov 20. Počet trénerov a organizačný tím 6. Dátum konania 10-12.09.2021. Miesto konania Prievidza, Niké Aréna.Zabezpečenie nákupu trofejí a pohárov</t>
  </si>
  <si>
    <t>VPD/47</t>
  </si>
  <si>
    <t>C.B.519</t>
  </si>
  <si>
    <t>Medzinárodný seniorský turnaj v Prievidzi. Seniorská reprezentácia SR. Počet hráčov 20. Počet trénerov a organizačný tím 6. Dátum konania 10-12.09.2021. Miesto konania Prievidza, Niké Aréna.Zabezpečenie nákupu diplomov.</t>
  </si>
  <si>
    <t>35729040</t>
  </si>
  <si>
    <t>FaxCopy, a.s., Domkárska 15, 82105 Bratislava</t>
  </si>
  <si>
    <t>VPD/48</t>
  </si>
  <si>
    <t>C.B. 2856</t>
  </si>
  <si>
    <t>Medzinárodný seniorský turnaj v Prievidzi. Seniorská reprezentácia SR. Počet hráčov 20. Počet trénerov a organizačný tím 6. Dátum konania 10-12.09.2021. Miesto konania Prievidza, Niké Aréna.Zabezpečenie pitného režimu pre reprezentantov SR počas konania turnaja.</t>
  </si>
  <si>
    <t>VPD/49</t>
  </si>
  <si>
    <t>C.B. 6354,3576,6353</t>
  </si>
  <si>
    <t>Medzinárodný seniorský turnaj v Prievidzi. Seniorská reprezentácia SR. Počet hráčov 20. Počet trénerov a organizačný tím 6. Dátum konania 10-12.09.2021. Miesto konania Prievidza, Niké Aréna.Zabezpečenie pitného režimu   a občerstvenia pre reprezentantov SR počas konania turnaja.</t>
  </si>
  <si>
    <t>47808292</t>
  </si>
  <si>
    <t>Zuzana Flimelová, Hviezdoslavova 83ž/224, 97241 Kôš</t>
  </si>
  <si>
    <t>VPD/50</t>
  </si>
  <si>
    <t>C.B.202109/00412</t>
  </si>
  <si>
    <t>Medzinárodný seniorský turnaj v Prievidzi. Seniorská reprezentácia SR. Počet hráčov 20. Počet trénerov a organizačný tím 6. Dátum konania 10-12.09.2021. Miesto konania Prievidza, Niké Aréna.Zabezpečenie lekárskych a medicínskych potrieb pre reprezentantov SR počas konania turnaja.</t>
  </si>
  <si>
    <t>VPD/51</t>
  </si>
  <si>
    <t>C.B.1077</t>
  </si>
  <si>
    <t>Medzinárodný seniorský turnaj v Prievidzi. Seniorská reprezentácia SR. Počet hráčov 20. Počet trénerov a organizačný tím 6. Dátum konania 10-12.09.2021. Miesto konania Prievidza, Niké Aréna.Zabezpečenie stravovania pre reprezentantov SR počas konania turnaja.</t>
  </si>
  <si>
    <t>35896205</t>
  </si>
  <si>
    <t>Ben Cafe s.r.o, I Bukovčana 850/11/3, 97101 Prievidza</t>
  </si>
  <si>
    <t>VPD/52</t>
  </si>
  <si>
    <t>C.B.008</t>
  </si>
  <si>
    <t>Reprezentácia SR-- účasť na Majstrovstvách Európy B Miesto konania- Wroclaw, Poľsko. Dátum Október 2O21 Počet účastníkov 14hráčov, 3 tréneri. Zabezpečenie a výroba sady rozvičovacích tričiek pre potreby účasti na ME.</t>
  </si>
  <si>
    <t>45458421</t>
  </si>
  <si>
    <t>K-GRAPHITS,s.r.o, Nábrežná 4, 97104 Prievidza</t>
  </si>
  <si>
    <t>VPD/53</t>
  </si>
  <si>
    <t>C.B.16190</t>
  </si>
  <si>
    <t>Reprezentácia SR-Seniorská reprezentácia SR- účasť na Majstrovstvách Európy B Miesto konania- Wroclaw, Poľsko. Dátum Október 2O21 Počet účastníkov 14hráčov, 3 tréneri. Zabezpečenie hygienických potrieb nevyhnutných pre  účasť na šampionáte.</t>
  </si>
  <si>
    <t>VPD/54</t>
  </si>
  <si>
    <t>FA 21950709</t>
  </si>
  <si>
    <t>Seniorská reprezentácia SR- zabezpečenie PCR-testu ako nevyhnutnú podmienku účasti reprezenta- Peter Fábik na šampionáte Majstrovstiev Európy B, Wroclaw, Poľsko.</t>
  </si>
  <si>
    <t>45263230</t>
  </si>
  <si>
    <t>Váš lekár s.r.o, Záporožská 12, 85101 Bratislava</t>
  </si>
  <si>
    <t>FA52110400</t>
  </si>
  <si>
    <t>Platba za nákup 3OO ks prezentačných odznakov SAK</t>
  </si>
  <si>
    <t>09039147</t>
  </si>
  <si>
    <t>mypinbuttons s.r.o, Poštovská 68/3, 60200 Brno mesto</t>
  </si>
  <si>
    <t>FA 1210044</t>
  </si>
  <si>
    <t>Medzinárodný seniorský turnaj v Prievidzi. Seniorská reprezentácia SR. Zabezpešenie ubytovania pre potreby reprezentantov. Počet hráčov 20. Počet trénerov a organizačný tím 6. Dátum konania 10-12.09.2021. Miesto konania Prievidza, Niké Aréna.</t>
  </si>
  <si>
    <t>VPD/55</t>
  </si>
  <si>
    <t>C:B. 21</t>
  </si>
  <si>
    <t>Seniorská reprezentácia SR- zabezpečenie PCR-testu ako nevyhnutnú podmienku účasti reprezenta- Peter Levčík na šampionáte Majstrovstiev Európy B, Wroclaw, Poľsko.</t>
  </si>
  <si>
    <t>47616377</t>
  </si>
  <si>
    <t>PLAY FULL,s.r.o, Okružná 334/, 95145 Horné Lefantovce</t>
  </si>
  <si>
    <t>VPD/56</t>
  </si>
  <si>
    <t>C.B 73</t>
  </si>
  <si>
    <t>Seniorská reprezentácia SR- zabezpečenie PCR-testu ako nevyhnutnú podmienku účasti reprezenta- Timea Darnadyová na šampionáte Majstrovstiev Európy B, Wroclaw, Poľsko.</t>
  </si>
  <si>
    <t>VPD/57</t>
  </si>
  <si>
    <t>C.B 9</t>
  </si>
  <si>
    <t>Seniorská reprezentácia SR- zabezpečenie PCR-testu ako nevyhnutnú podmienku účasti reprezenta- Monika Bogdanová na šampionáte Majstrovstiev Európy B, Wroclaw, Poľsko.</t>
  </si>
  <si>
    <t>36332151</t>
  </si>
  <si>
    <t>BOZPO,s.r.o, Cíglianska cesta 3C, 97101 Prievidza</t>
  </si>
  <si>
    <t>VPD/58</t>
  </si>
  <si>
    <t>C.B. 3</t>
  </si>
  <si>
    <t>Seniorská reprezentácia SR- zabezpečenie PCR-testu ako nevyhnutnú podmienku účasti reprezenta- Zuzana Hrošovská na šampionáte Majstrovstiev Európy B, Wroclaw, Poľsko.</t>
  </si>
  <si>
    <t>BV/3</t>
  </si>
  <si>
    <t>FA CKS 2O21-OO3</t>
  </si>
  <si>
    <t>Akreditačný poplatok -účasť zástupcov SAK na turnaji ME U21, Zruč nad Sázavou</t>
  </si>
  <si>
    <t>Ćeský korfbalový svaz, Zátopková 1OO-2,  16O 17, Praha 6,</t>
  </si>
  <si>
    <t>BV/10</t>
  </si>
  <si>
    <t>FA CKS 2O21-OO4</t>
  </si>
  <si>
    <t>Zabezpečenie ubytovania pre zástupcov SAK na turnaji U21, ME, Zruč nad Sázavou</t>
  </si>
  <si>
    <t>FA CKS 2O21-OO5</t>
  </si>
  <si>
    <t>Platba za nákup 10ks plastových košov</t>
  </si>
  <si>
    <t>VPD/59</t>
  </si>
  <si>
    <t>C.B. 11</t>
  </si>
  <si>
    <t>Seniorská reprezentácia SR- tréningový prípravný kemp. Miesto konania- Nitra. Dátum 2.1O.2O21 . Počet účastníkov 15 hráčov, 4 tréneri. Zabezpečenie prenájmu športovej halypre potreby tréningového kempu reprezentácie</t>
  </si>
  <si>
    <t>00397482</t>
  </si>
  <si>
    <t>SPU Nitra, Trieda A.Hlinku 2/, 94976 Nitra</t>
  </si>
  <si>
    <t>VPD/60</t>
  </si>
  <si>
    <t>C.B.010471</t>
  </si>
  <si>
    <t>Seniorská reprezentácia SR- tréningový prípravný kemp. Miesto konania- Nitra. Dátum 2.1O.2O21 . Počet účastníkov 15 hráčov, 4 tréneri. Zabezpečenie stravovania pre potreby tréningového kempu reprezentácie</t>
  </si>
  <si>
    <t>VPD/61</t>
  </si>
  <si>
    <t>C.B.392</t>
  </si>
  <si>
    <t>Reprezentácia SR-- účasť na Majstrovstvách Európy B Miesto konania- Wroclaw, Poľsko. Dátum Október 2O21 Počet účastníkov 14hráčov, 3 tréneri. Zabezpečenie a nákup  potravín nevyhnutných pre  účasť na šampionáte.</t>
  </si>
  <si>
    <t>TESCO STORES, Cesta na Senec 2, 82104, Bratislava</t>
  </si>
  <si>
    <t>VPD/62</t>
  </si>
  <si>
    <t>C.B 324</t>
  </si>
  <si>
    <t>VPD/63</t>
  </si>
  <si>
    <t>C.B.37/2021</t>
  </si>
  <si>
    <t xml:space="preserve">Reprezentácia SR-- účasť na Majstrovstvách Európy B.  Miesto konania- Wroclaw, Poľsko. Dátum Október 2O21 Počet účastníkov 14hráčov, 3 tréneri. </t>
  </si>
  <si>
    <t>Poľský korfbalový zväz, Bagatela10/10,00-585, Waršava</t>
  </si>
  <si>
    <t>VPD/64</t>
  </si>
  <si>
    <t>FA 30165823</t>
  </si>
  <si>
    <t>Reprezentácia SR-- účasť na Majstrovstvách Európy B Miesto konania- Wroclaw, Poľsko. Dátum Október 2O21 Počet účastníkov 14hráčov, 3 tréneri. Zabezpečenie a výroba sady fotografií  súvisiacimi s účasťou na ME.</t>
  </si>
  <si>
    <t>Actie-photographie, Lang Straat 28, 8251, VG Dronten, Nederland</t>
  </si>
  <si>
    <t>FA HKA 2021/03</t>
  </si>
  <si>
    <t>Platba za účasť zástupcov Slovenskej asociácie korfbalu na medzinárodnom školení trénerov a učiteľov telesnej výchovy. Počet účastníkov za SVK 8. Miesto konania Dunakerzsi, Madarsko. Dátum konania- August 2O21</t>
  </si>
  <si>
    <t>FA 1/2021</t>
  </si>
  <si>
    <t>Platba za nákup  korfbalového tréningového zariadenia</t>
  </si>
  <si>
    <t>70511128</t>
  </si>
  <si>
    <t>Tomáš Bublík, Bydlinského 898, 39101, Sezimovo Ustí I.</t>
  </si>
  <si>
    <t>BV/11</t>
  </si>
  <si>
    <t>BV/12</t>
  </si>
</sst>
</file>

<file path=xl/styles.xml><?xml version="1.0" encoding="utf-8"?>
<styleSheet xmlns="http://schemas.openxmlformats.org/spreadsheetml/2006/main">
  <numFmts count="2">
    <numFmt numFmtId="175" formatCode="dd/mm/yy;@"/>
    <numFmt numFmtId="176" formatCode="dd/mm/yyyy;@"/>
  </numFmts>
  <fonts count="8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8"/>
      <color indexed="8"/>
      <name val="Tahoma"/>
      <family val="2"/>
      <charset val="238"/>
    </font>
    <font>
      <sz val="8"/>
      <color indexed="8"/>
      <name val="Tahoma"/>
      <family val="2"/>
      <charset val="238"/>
    </font>
    <font>
      <b/>
      <sz val="10"/>
      <color indexed="8"/>
      <name val="Tahoma"/>
      <family val="2"/>
      <charset val="238"/>
    </font>
    <font>
      <sz val="10"/>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rgb="FF000000"/>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4" fillId="0" borderId="0" applyNumberFormat="0" applyFill="0" applyBorder="0" applyAlignment="0" applyProtection="0"/>
    <xf numFmtId="0" fontId="7" fillId="0" borderId="0"/>
    <xf numFmtId="0" fontId="7" fillId="0" borderId="0"/>
    <xf numFmtId="0" fontId="55" fillId="0" borderId="0"/>
    <xf numFmtId="0" fontId="53" fillId="0" borderId="0"/>
    <xf numFmtId="0" fontId="7" fillId="0" borderId="0"/>
    <xf numFmtId="0" fontId="20" fillId="0" borderId="0"/>
    <xf numFmtId="0" fontId="56" fillId="0" borderId="0"/>
  </cellStyleXfs>
  <cellXfs count="396">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6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6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6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3" fillId="5" borderId="0" xfId="2" applyFont="1" applyFill="1" applyBorder="1" applyAlignment="1">
      <alignment vertical="top" wrapText="1"/>
    </xf>
    <xf numFmtId="0" fontId="63" fillId="5" borderId="0" xfId="2" applyFont="1" applyFill="1" applyBorder="1" applyAlignment="1">
      <alignment vertical="top" wrapText="1"/>
    </xf>
    <xf numFmtId="0" fontId="6" fillId="3" borderId="0" xfId="0" applyFont="1" applyFill="1" applyAlignment="1" applyProtection="1">
      <alignment horizontal="right"/>
    </xf>
    <xf numFmtId="14" fontId="6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9" fillId="0" borderId="0" xfId="0" applyNumberFormat="1" applyFont="1" applyAlignment="1">
      <alignment vertical="top"/>
    </xf>
    <xf numFmtId="4" fontId="1" fillId="5" borderId="1" xfId="0" applyNumberFormat="1" applyFont="1" applyFill="1" applyBorder="1" applyAlignment="1" applyProtection="1">
      <alignment vertical="center"/>
    </xf>
    <xf numFmtId="0" fontId="64" fillId="3" borderId="0" xfId="0" applyFont="1" applyFill="1" applyAlignment="1" applyProtection="1">
      <alignment horizontal="right" vertical="center"/>
    </xf>
    <xf numFmtId="0" fontId="65" fillId="3" borderId="0" xfId="0" applyNumberFormat="1" applyFont="1" applyFill="1" applyAlignment="1" applyProtection="1">
      <alignment horizontal="center"/>
    </xf>
    <xf numFmtId="0" fontId="65" fillId="3" borderId="0" xfId="0" applyFont="1" applyFill="1" applyAlignment="1" applyProtection="1">
      <alignment horizontal="center"/>
    </xf>
    <xf numFmtId="4" fontId="65" fillId="3" borderId="0" xfId="0" applyNumberFormat="1" applyFont="1" applyFill="1" applyAlignment="1" applyProtection="1">
      <alignment horizontal="center"/>
    </xf>
    <xf numFmtId="3" fontId="65" fillId="3" borderId="0" xfId="0" applyNumberFormat="1" applyFont="1" applyFill="1" applyAlignment="1" applyProtection="1">
      <alignment horizontal="center"/>
    </xf>
    <xf numFmtId="0" fontId="65" fillId="3" borderId="0" xfId="0" applyFont="1" applyFill="1" applyProtection="1"/>
    <xf numFmtId="0" fontId="66" fillId="3" borderId="0" xfId="0" applyFont="1" applyFill="1" applyProtection="1"/>
    <xf numFmtId="0" fontId="66" fillId="3" borderId="0" xfId="0" applyFont="1" applyFill="1" applyBorder="1" applyProtection="1"/>
    <xf numFmtId="0" fontId="58" fillId="3" borderId="0" xfId="0" applyFont="1" applyFill="1" applyProtection="1"/>
    <xf numFmtId="0" fontId="58" fillId="3" borderId="0" xfId="0" applyFont="1" applyFill="1" applyBorder="1" applyProtection="1"/>
    <xf numFmtId="4" fontId="66" fillId="3" borderId="0" xfId="0" applyNumberFormat="1" applyFont="1" applyFill="1" applyBorder="1" applyProtection="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applyAlignment="1" applyProtection="1"/>
    <xf numFmtId="0" fontId="68" fillId="3" borderId="0" xfId="0" applyFont="1" applyFill="1" applyProtection="1"/>
    <xf numFmtId="0" fontId="67" fillId="3" borderId="0" xfId="0" applyFont="1" applyFill="1" applyProtection="1"/>
    <xf numFmtId="0" fontId="70" fillId="3" borderId="0" xfId="0" applyFont="1" applyFill="1" applyProtection="1"/>
    <xf numFmtId="0" fontId="60" fillId="3" borderId="0" xfId="0" applyFont="1" applyFill="1"/>
    <xf numFmtId="0" fontId="68" fillId="3" borderId="0" xfId="0" applyFont="1" applyFill="1"/>
    <xf numFmtId="0" fontId="67"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7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76"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3" fillId="14" borderId="1" xfId="5" applyNumberFormat="1" applyFont="1" applyFill="1" applyBorder="1" applyAlignment="1">
      <alignment horizontal="center" vertical="center" wrapText="1"/>
    </xf>
    <xf numFmtId="49" fontId="59" fillId="5" borderId="1" xfId="5" applyNumberFormat="1" applyFont="1" applyFill="1" applyBorder="1" applyAlignment="1">
      <alignment vertical="top"/>
    </xf>
    <xf numFmtId="0" fontId="59" fillId="0" borderId="1" xfId="0" applyFont="1" applyBorder="1" applyAlignment="1">
      <alignment vertical="top"/>
    </xf>
    <xf numFmtId="0" fontId="73" fillId="14" borderId="1" xfId="5" applyFont="1" applyFill="1" applyBorder="1" applyAlignment="1">
      <alignment horizontal="center" vertical="center" wrapText="1"/>
    </xf>
    <xf numFmtId="0" fontId="59" fillId="5" borderId="1" xfId="5" applyFont="1" applyFill="1" applyBorder="1" applyAlignment="1">
      <alignment vertical="top"/>
    </xf>
    <xf numFmtId="3" fontId="73" fillId="14" borderId="1" xfId="5" applyNumberFormat="1" applyFont="1" applyFill="1" applyBorder="1" applyAlignment="1">
      <alignment horizontal="center" vertical="center" wrapText="1"/>
    </xf>
    <xf numFmtId="9" fontId="73" fillId="14" borderId="1" xfId="5" applyNumberFormat="1" applyFont="1" applyFill="1" applyBorder="1" applyAlignment="1">
      <alignment horizontal="center" vertical="center" wrapText="1"/>
    </xf>
    <xf numFmtId="3" fontId="59" fillId="5" borderId="1" xfId="5" applyNumberFormat="1" applyFont="1" applyFill="1" applyBorder="1" applyAlignment="1">
      <alignment vertical="top"/>
    </xf>
    <xf numFmtId="9" fontId="59" fillId="5" borderId="1" xfId="5" applyNumberFormat="1" applyFont="1" applyFill="1" applyBorder="1" applyAlignment="1">
      <alignment vertical="top"/>
    </xf>
    <xf numFmtId="0" fontId="5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4" fillId="3" borderId="0" xfId="0" applyFont="1" applyFill="1" applyProtection="1"/>
    <xf numFmtId="0" fontId="75"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9" fillId="5" borderId="1" xfId="5" applyNumberFormat="1" applyFont="1" applyFill="1" applyBorder="1" applyAlignment="1"/>
    <xf numFmtId="49" fontId="59" fillId="5" borderId="0" xfId="5" applyNumberFormat="1" applyFont="1" applyFill="1" applyAlignment="1"/>
    <xf numFmtId="0" fontId="59" fillId="5" borderId="0" xfId="5" applyFont="1" applyFill="1" applyAlignment="1"/>
    <xf numFmtId="0" fontId="59" fillId="5" borderId="1" xfId="5" applyFont="1" applyFill="1" applyBorder="1" applyAlignment="1"/>
    <xf numFmtId="3" fontId="59" fillId="0" borderId="1" xfId="5" applyNumberFormat="1" applyFont="1" applyFill="1" applyBorder="1" applyAlignment="1"/>
    <xf numFmtId="3" fontId="59" fillId="5" borderId="1" xfId="5" applyNumberFormat="1" applyFont="1" applyFill="1" applyBorder="1" applyAlignment="1"/>
    <xf numFmtId="3" fontId="59" fillId="5" borderId="0" xfId="5" applyNumberFormat="1" applyFont="1" applyFill="1" applyAlignment="1"/>
    <xf numFmtId="9" fontId="59" fillId="5" borderId="0" xfId="5" applyNumberFormat="1" applyFont="1" applyFill="1" applyAlignment="1"/>
    <xf numFmtId="0" fontId="59" fillId="5" borderId="1" xfId="5" applyFont="1" applyFill="1" applyBorder="1" applyAlignment="1">
      <alignment vertical="top" wrapText="1"/>
    </xf>
    <xf numFmtId="49" fontId="59" fillId="0" borderId="1" xfId="5" applyNumberFormat="1" applyFont="1" applyFill="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53" fillId="5" borderId="0" xfId="2"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9"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5" applyFont="1" applyFill="1" applyBorder="1" applyAlignment="1">
      <alignment wrapText="1"/>
    </xf>
    <xf numFmtId="0" fontId="59"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9"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9"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9"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72" fillId="5" borderId="0" xfId="0" applyFont="1" applyFill="1" applyBorder="1" applyAlignment="1">
      <alignment vertical="top"/>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9" fillId="5" borderId="1" xfId="5" applyNumberFormat="1" applyFont="1" applyFill="1" applyBorder="1" applyAlignment="1">
      <alignment vertical="top"/>
    </xf>
    <xf numFmtId="0" fontId="53"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6" fillId="3" borderId="0" xfId="0" applyFont="1" applyFill="1" applyAlignment="1" applyProtection="1">
      <alignment horizontal="right"/>
    </xf>
    <xf numFmtId="4" fontId="66" fillId="3" borderId="0" xfId="0" applyNumberFormat="1" applyFont="1" applyFill="1" applyAlignment="1" applyProtection="1">
      <alignment horizontal="right"/>
    </xf>
    <xf numFmtId="0" fontId="66" fillId="3" borderId="0" xfId="0" applyFont="1" applyFill="1" applyBorder="1" applyAlignment="1" applyProtection="1">
      <alignment horizontal="right"/>
    </xf>
    <xf numFmtId="4" fontId="66" fillId="3" borderId="0" xfId="0" applyNumberFormat="1" applyFont="1" applyFill="1" applyBorder="1" applyAlignment="1" applyProtection="1">
      <alignment horizontal="right"/>
    </xf>
    <xf numFmtId="3" fontId="66" fillId="3" borderId="0" xfId="0" applyNumberFormat="1" applyFont="1" applyFill="1" applyAlignment="1" applyProtection="1">
      <alignment horizontal="center"/>
    </xf>
    <xf numFmtId="4" fontId="60"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6" fillId="3" borderId="0" xfId="0" applyFont="1" applyFill="1" applyProtection="1"/>
    <xf numFmtId="0" fontId="76"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9" fillId="0" borderId="1" xfId="0" applyFont="1" applyBorder="1"/>
    <xf numFmtId="9" fontId="59" fillId="5" borderId="1" xfId="5" applyNumberFormat="1" applyFont="1" applyFill="1" applyBorder="1" applyAlignment="1"/>
    <xf numFmtId="0" fontId="1" fillId="5" borderId="1" xfId="6" applyFont="1" applyFill="1" applyBorder="1"/>
    <xf numFmtId="0" fontId="59" fillId="5" borderId="1" xfId="6" applyFont="1" applyFill="1" applyBorder="1" applyAlignment="1">
      <alignment vertical="top"/>
    </xf>
    <xf numFmtId="3" fontId="1" fillId="5" borderId="1" xfId="6" applyNumberFormat="1" applyFont="1" applyFill="1" applyBorder="1"/>
    <xf numFmtId="3" fontId="59" fillId="0" borderId="0" xfId="5" applyNumberFormat="1" applyFont="1" applyFill="1" applyBorder="1" applyAlignme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Alignment="1" applyProtection="1">
      <protection locked="0"/>
    </xf>
    <xf numFmtId="4" fontId="66" fillId="5" borderId="1" xfId="0" applyNumberFormat="1" applyFont="1" applyFill="1" applyBorder="1" applyProtection="1">
      <protection locked="0"/>
    </xf>
    <xf numFmtId="4" fontId="66" fillId="5" borderId="1" xfId="0" applyNumberFormat="1" applyFont="1" applyFill="1" applyBorder="1" applyAlignment="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66" fillId="5" borderId="1" xfId="0" applyFont="1" applyFill="1" applyBorder="1" applyProtection="1">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5" borderId="1" xfId="0" applyNumberFormat="1" applyFont="1" applyFill="1" applyBorder="1" applyProtection="1">
      <protection locked="0"/>
    </xf>
    <xf numFmtId="0" fontId="66" fillId="3" borderId="0" xfId="0" applyFont="1" applyFill="1" applyProtection="1">
      <protection locked="0"/>
    </xf>
    <xf numFmtId="0" fontId="66" fillId="3" borderId="0" xfId="0" applyNumberFormat="1" applyFont="1" applyFill="1" applyProtection="1">
      <protection locked="0"/>
    </xf>
    <xf numFmtId="0" fontId="66" fillId="5" borderId="0" xfId="0" applyFont="1" applyFill="1" applyBorder="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Alignment="1" applyProtection="1">
      <protection locked="0"/>
    </xf>
    <xf numFmtId="0" fontId="66" fillId="3" borderId="0" xfId="0" applyFont="1" applyFill="1" applyBorder="1" applyAlignment="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Border="1" applyAlignment="1" applyProtection="1">
      <alignment vertical="top"/>
      <protection locked="0"/>
    </xf>
    <xf numFmtId="0" fontId="66" fillId="3" borderId="0" xfId="0" applyNumberFormat="1" applyFont="1" applyFill="1" applyAlignment="1" applyProtection="1">
      <alignment wrapText="1"/>
      <protection locked="0"/>
    </xf>
    <xf numFmtId="0" fontId="78" fillId="3" borderId="0" xfId="0" applyFont="1" applyFill="1" applyAlignment="1" applyProtection="1">
      <alignment horizontal="right" vertical="center"/>
    </xf>
    <xf numFmtId="0" fontId="79" fillId="3" borderId="0" xfId="0" applyNumberFormat="1" applyFont="1" applyFill="1" applyAlignment="1" applyProtection="1">
      <alignment horizontal="center"/>
      <protection locked="0"/>
    </xf>
    <xf numFmtId="0" fontId="79" fillId="3" borderId="0" xfId="0" applyFont="1" applyFill="1" applyAlignment="1" applyProtection="1">
      <alignment horizontal="center"/>
    </xf>
    <xf numFmtId="4" fontId="66" fillId="3" borderId="0" xfId="0" applyNumberFormat="1" applyFont="1" applyFill="1" applyProtection="1"/>
    <xf numFmtId="0" fontId="78" fillId="5" borderId="0" xfId="2" applyFont="1" applyFill="1" applyAlignment="1">
      <alignment horizontal="justify" vertical="top"/>
    </xf>
    <xf numFmtId="0" fontId="45" fillId="5" borderId="0" xfId="2" applyFont="1" applyFill="1" applyAlignment="1">
      <alignment horizontal="justify" vertical="top"/>
    </xf>
    <xf numFmtId="175" fontId="5" fillId="5" borderId="0" xfId="2" applyNumberFormat="1" applyFont="1" applyFill="1" applyProtection="1"/>
    <xf numFmtId="175" fontId="47"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49" fontId="1" fillId="15" borderId="1" xfId="0" applyNumberFormat="1" applyFont="1" applyFill="1" applyBorder="1" applyAlignment="1" applyProtection="1">
      <alignment vertical="top" wrapText="1"/>
      <protection locked="0"/>
    </xf>
    <xf numFmtId="175" fontId="1" fillId="15" borderId="1" xfId="0" applyNumberFormat="1" applyFont="1" applyFill="1" applyBorder="1" applyAlignment="1" applyProtection="1">
      <alignment vertical="top"/>
      <protection locked="0"/>
    </xf>
    <xf numFmtId="4" fontId="1" fillId="15" borderId="1" xfId="0" applyNumberFormat="1" applyFont="1" applyFill="1" applyBorder="1" applyAlignment="1" applyProtection="1">
      <alignment vertical="top"/>
      <protection locked="0"/>
    </xf>
    <xf numFmtId="3" fontId="1" fillId="15" borderId="1" xfId="0" applyNumberFormat="1" applyFont="1" applyFill="1" applyBorder="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80" fillId="10" borderId="0" xfId="0" applyNumberFormat="1" applyFont="1" applyFill="1" applyAlignment="1" applyProtection="1">
      <alignment horizontal="center"/>
    </xf>
    <xf numFmtId="175" fontId="8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81" fillId="16" borderId="15" xfId="0" applyFont="1" applyFill="1" applyBorder="1" applyAlignment="1" applyProtection="1">
      <alignment horizontal="center" vertical="center" wrapText="1"/>
    </xf>
    <xf numFmtId="0" fontId="81" fillId="16" borderId="33" xfId="0" applyFont="1" applyFill="1" applyBorder="1" applyAlignment="1" applyProtection="1">
      <alignment horizontal="center" vertical="center" wrapText="1"/>
    </xf>
    <xf numFmtId="0" fontId="81" fillId="16" borderId="28" xfId="0" applyFont="1" applyFill="1" applyBorder="1" applyAlignment="1" applyProtection="1">
      <alignment horizontal="center" vertical="center" wrapText="1"/>
    </xf>
    <xf numFmtId="0" fontId="75" fillId="3" borderId="0" xfId="0" applyFont="1" applyFill="1" applyAlignment="1" applyProtection="1">
      <alignment horizontal="center"/>
    </xf>
    <xf numFmtId="175" fontId="82" fillId="10" borderId="0" xfId="0" applyNumberFormat="1" applyFont="1" applyFill="1" applyAlignment="1" applyProtection="1">
      <alignment horizontal="center"/>
    </xf>
    <xf numFmtId="2" fontId="82"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3" fillId="5" borderId="0" xfId="0" applyNumberFormat="1" applyFont="1" applyFill="1" applyBorder="1" applyAlignment="1" applyProtection="1">
      <alignment horizontal="left" vertical="top" wrapText="1"/>
    </xf>
    <xf numFmtId="0" fontId="83"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4" fillId="4" borderId="37" xfId="0" applyFont="1" applyFill="1" applyBorder="1" applyAlignment="1" applyProtection="1">
      <alignment horizontal="center" vertical="center" wrapText="1"/>
    </xf>
    <xf numFmtId="0" fontId="84"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2" fillId="5" borderId="17" xfId="0" applyFont="1" applyFill="1" applyBorder="1" applyAlignment="1">
      <alignment horizontal="center" vertical="center" wrapText="1"/>
    </xf>
    <xf numFmtId="0" fontId="85" fillId="17" borderId="0" xfId="0" applyFont="1" applyFill="1" applyAlignment="1">
      <alignment horizontal="center" vertical="center" wrapText="1"/>
    </xf>
    <xf numFmtId="0" fontId="85" fillId="17" borderId="0" xfId="0" applyFont="1" applyFill="1" applyAlignment="1">
      <alignment horizontal="center" vertical="center"/>
    </xf>
    <xf numFmtId="0" fontId="86" fillId="5" borderId="0" xfId="0" applyFont="1" applyFill="1" applyAlignment="1">
      <alignment horizontal="center"/>
    </xf>
    <xf numFmtId="0" fontId="0" fillId="5" borderId="0" xfId="0" applyFont="1"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646747</xdr:colOff>
      <xdr:row>14</xdr:row>
      <xdr:rowOff>4764</xdr:rowOff>
    </xdr:from>
    <xdr:to>
      <xdr:col>4</xdr:col>
      <xdr:colOff>521185</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443573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471173</xdr:colOff>
      <xdr:row>15</xdr:row>
      <xdr:rowOff>351562</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9" t="s">
        <v>520</v>
      </c>
      <c r="D1" s="339"/>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40" t="s">
        <v>521</v>
      </c>
      <c r="D18" s="341"/>
    </row>
    <row r="19" spans="1:4" ht="13.5" thickBot="1">
      <c r="C19" s="337">
        <v>1</v>
      </c>
      <c r="D19" s="338"/>
    </row>
    <row r="20" spans="1:4" ht="78" customHeight="1">
      <c r="A20" s="30" t="s">
        <v>804</v>
      </c>
      <c r="C20" s="25">
        <v>0.65</v>
      </c>
      <c r="D20" s="26">
        <v>0.35</v>
      </c>
    </row>
    <row r="21" spans="1:4" ht="13.5" thickBot="1">
      <c r="C21" s="337">
        <v>1</v>
      </c>
      <c r="D21" s="338"/>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826</v>
      </c>
      <c r="B12" s="391"/>
      <c r="C12" s="391"/>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9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2"/>
      <c r="C14" s="392"/>
      <c r="F14" s="235" t="s">
        <v>836</v>
      </c>
      <c r="N14" s="173" t="str">
        <f t="shared" si="0"/>
        <v>n - organizovanie významnej súťaže podľa § 55 ods. 1 písm. b)</v>
      </c>
      <c r="O14" s="173" t="s">
        <v>217</v>
      </c>
      <c r="P14" s="173" t="s">
        <v>1020</v>
      </c>
    </row>
    <row r="15" spans="1:16" ht="32.1" customHeight="1" thickBot="1">
      <c r="A15" s="175" t="s">
        <v>827</v>
      </c>
      <c r="B15" s="393"/>
      <c r="C15" s="394"/>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93"/>
      <c r="C16" s="394"/>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31940668</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7" t="s">
        <v>844</v>
      </c>
      <c r="C23" s="387"/>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5" t="s">
        <v>709</v>
      </c>
      <c r="B2" s="395"/>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42578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42" t="s">
        <v>545</v>
      </c>
      <c r="B1" s="342"/>
      <c r="C1" s="342"/>
      <c r="D1" s="342"/>
      <c r="E1" s="342"/>
      <c r="F1" s="342"/>
      <c r="G1" s="342"/>
      <c r="H1" s="342"/>
      <c r="I1" s="70"/>
      <c r="J1" s="48"/>
    </row>
    <row r="2" spans="1:11" s="49" customFormat="1" ht="15.75">
      <c r="A2" s="348" t="s">
        <v>1329</v>
      </c>
      <c r="B2" s="348"/>
      <c r="C2" s="348"/>
      <c r="D2" s="348"/>
      <c r="E2" s="348"/>
      <c r="F2" s="348"/>
      <c r="G2" s="348"/>
      <c r="H2" s="346" t="str">
        <f>+Doklady!H100</f>
        <v>V1</v>
      </c>
      <c r="I2" s="346"/>
      <c r="J2" s="50"/>
    </row>
    <row r="3" spans="1:11" s="49" customFormat="1" ht="15">
      <c r="A3" s="51"/>
      <c r="B3" s="52"/>
      <c r="C3" s="52"/>
      <c r="D3" s="51"/>
      <c r="E3" s="51"/>
      <c r="F3" s="51"/>
      <c r="G3" s="53"/>
      <c r="H3" s="347">
        <f>+Doklady!H101</f>
        <v>44256</v>
      </c>
      <c r="I3" s="347"/>
      <c r="J3" s="50"/>
    </row>
    <row r="4" spans="1:11" s="49" customFormat="1" ht="15.75" customHeight="1">
      <c r="A4" s="54" t="s">
        <v>510</v>
      </c>
      <c r="B4" s="343" t="s">
        <v>546</v>
      </c>
      <c r="C4" s="344"/>
      <c r="D4" s="344"/>
      <c r="E4" s="345"/>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51" t="s">
        <v>544</v>
      </c>
      <c r="B1" s="352"/>
      <c r="C1" s="211">
        <v>44227</v>
      </c>
      <c r="D1" s="35"/>
      <c r="G1" s="328">
        <v>44227</v>
      </c>
    </row>
    <row r="2" spans="1:7" ht="15">
      <c r="A2" s="37"/>
      <c r="B2" s="37"/>
      <c r="G2" s="328">
        <v>44255</v>
      </c>
    </row>
    <row r="3" spans="1:7" ht="14.25">
      <c r="A3" s="39" t="s">
        <v>820</v>
      </c>
      <c r="B3" s="349" t="str">
        <f>INDEX(Adr!B:B,Doklady!B102+1)</f>
        <v>Slovenská asociácia korfbalu</v>
      </c>
      <c r="C3" s="349"/>
      <c r="D3" s="349"/>
      <c r="G3" s="328">
        <v>44286</v>
      </c>
    </row>
    <row r="4" spans="1:7" ht="14.25">
      <c r="A4" s="39" t="s">
        <v>539</v>
      </c>
      <c r="B4" s="38" t="str">
        <f>RIGHT("0000"&amp;INDEX(Adr!A:A,Doklady!B102+1),8)</f>
        <v>31940668</v>
      </c>
      <c r="G4" s="328">
        <v>44316</v>
      </c>
    </row>
    <row r="5" spans="1:7" ht="14.25">
      <c r="A5" s="39" t="s">
        <v>540</v>
      </c>
      <c r="B5" s="38" t="str">
        <f>INDEX(Adr!D:D,Doklady!B102+1)&amp;", "&amp;INDEX(Adr!E:E,Doklady!B102+1)</f>
        <v>Makovického 6/2, Prievidza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30408</v>
      </c>
      <c r="G11" s="328">
        <v>44530</v>
      </c>
    </row>
    <row r="12" spans="1:7" ht="14.25">
      <c r="A12" s="169" t="s">
        <v>10</v>
      </c>
      <c r="B12" s="170" t="s">
        <v>201</v>
      </c>
      <c r="C12" s="212">
        <f>+Spolu!C12</f>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30408</v>
      </c>
      <c r="G15" s="328"/>
    </row>
    <row r="16" spans="1:7" ht="14.25">
      <c r="G16" s="328"/>
    </row>
    <row r="17" spans="1:5" ht="72" customHeight="1">
      <c r="A17" s="350" t="s">
        <v>821</v>
      </c>
      <c r="B17" s="350"/>
      <c r="C17" s="350"/>
      <c r="D17" s="350"/>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81" zoomScaleNormal="100" workbookViewId="0">
      <selection activeCell="B194" sqref="B194:I194"/>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42578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korfbal - bežné transfery</v>
      </c>
      <c r="B1" s="300" t="str">
        <f>INDEX(Adr!A:A,B102+1)</f>
        <v>31940668</v>
      </c>
      <c r="C1" s="301">
        <f>IF(ROW()&lt;=B$3,INDEX(FP!E:E,B$2+ROW()-1),"")</f>
        <v>0</v>
      </c>
      <c r="D1" s="302" t="str">
        <f>IF(ROW()&lt;=B$3,INDEX(FP!F:F,B$2+ROW()-1),"")</f>
        <v>a</v>
      </c>
      <c r="E1" s="302" t="str">
        <f>IF(ROW()&lt;=B$3,INDEX(FP!G:G,B$2+ROW()-1),"")</f>
        <v>026 02</v>
      </c>
      <c r="F1" s="302"/>
      <c r="G1" s="303" t="str">
        <f>IF(ROW()&lt;=B$3,INDEX(FP!C:C,B$2+ROW()-1),"")</f>
        <v>korfbal - bežné transfery</v>
      </c>
      <c r="H1" s="304">
        <f t="shared" ref="H1:H6" si="0">IF(ROW()&lt;=B$3,SUMIF(A$107:A$10042,A1,H$107:H$10042),"")</f>
        <v>23911.780000000002</v>
      </c>
      <c r="I1" s="305">
        <f t="shared" ref="I1:I32" si="1">IF(ROW()&lt;=B$3,SUMIFS(H$103:H$50042,A$103:A$50042,J1,I$103:I$50042,K1),"")</f>
        <v>0</v>
      </c>
      <c r="J1" s="141" t="str">
        <f>$A1</f>
        <v>a - korfbal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
      </c>
      <c r="B2" s="306">
        <f>MATCH(B1,FP!A:A,0)</f>
        <v>41</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6" t="s">
        <v>778</v>
      </c>
      <c r="B100" s="356"/>
      <c r="C100" s="356"/>
      <c r="D100" s="356"/>
      <c r="E100" s="356"/>
      <c r="F100" s="356"/>
      <c r="G100" s="356"/>
      <c r="H100" s="358" t="s">
        <v>1327</v>
      </c>
      <c r="I100" s="358"/>
      <c r="J100" s="118"/>
      <c r="K100" s="119"/>
      <c r="L100" s="119"/>
      <c r="M100" s="119"/>
      <c r="N100" s="119"/>
      <c r="O100" s="119"/>
      <c r="P100" s="119"/>
      <c r="Q100" s="119"/>
      <c r="R100" s="119"/>
      <c r="S100" s="119"/>
      <c r="T100" s="119"/>
      <c r="U100" s="119"/>
      <c r="V100" s="119"/>
      <c r="W100" s="119"/>
      <c r="X100" s="119"/>
    </row>
    <row r="101" spans="1:24" s="9" customFormat="1" ht="15.75">
      <c r="A101" s="356" t="s">
        <v>1328</v>
      </c>
      <c r="B101" s="356"/>
      <c r="C101" s="356"/>
      <c r="D101" s="356"/>
      <c r="E101" s="356"/>
      <c r="F101" s="356"/>
      <c r="G101" s="356"/>
      <c r="H101" s="357">
        <v>44256</v>
      </c>
      <c r="I101" s="357"/>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11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53" t="s">
        <v>516</v>
      </c>
      <c r="B105" s="354"/>
      <c r="C105" s="354"/>
      <c r="D105" s="354"/>
      <c r="E105" s="354"/>
      <c r="F105" s="354"/>
      <c r="G105" s="354"/>
      <c r="H105" s="354"/>
      <c r="I105" s="355"/>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t="s">
        <v>1709</v>
      </c>
      <c r="B107" s="16"/>
      <c r="C107" s="16"/>
      <c r="D107" s="19">
        <v>44227</v>
      </c>
      <c r="E107" s="16"/>
      <c r="F107" s="16"/>
      <c r="G107" s="16"/>
      <c r="H107" s="17">
        <v>0</v>
      </c>
      <c r="I107" s="102"/>
      <c r="J107" s="121"/>
    </row>
    <row r="108" spans="1:24" ht="12.75">
      <c r="A108" s="16" t="s">
        <v>1709</v>
      </c>
      <c r="B108" s="16"/>
      <c r="C108" s="16"/>
      <c r="D108" s="19">
        <v>44255</v>
      </c>
      <c r="E108" s="16"/>
      <c r="F108" s="16"/>
      <c r="G108" s="16"/>
      <c r="H108" s="17">
        <v>0</v>
      </c>
      <c r="I108" s="102"/>
      <c r="J108" s="121"/>
    </row>
    <row r="109" spans="1:24" ht="12.75">
      <c r="A109" s="16" t="s">
        <v>1709</v>
      </c>
      <c r="B109" s="16"/>
      <c r="C109" s="16"/>
      <c r="D109" s="19">
        <v>44286</v>
      </c>
      <c r="E109" s="16"/>
      <c r="F109" s="16"/>
      <c r="G109" s="16"/>
      <c r="H109" s="17">
        <v>0</v>
      </c>
      <c r="I109" s="102"/>
      <c r="J109" s="121"/>
    </row>
    <row r="110" spans="1:24" ht="33.75">
      <c r="A110" s="16" t="s">
        <v>1709</v>
      </c>
      <c r="B110" s="333" t="s">
        <v>1710</v>
      </c>
      <c r="C110" s="333" t="s">
        <v>1711</v>
      </c>
      <c r="D110" s="334">
        <v>44294</v>
      </c>
      <c r="E110" s="333" t="s">
        <v>1712</v>
      </c>
      <c r="F110" s="333" t="s">
        <v>1713</v>
      </c>
      <c r="G110" s="333" t="s">
        <v>1714</v>
      </c>
      <c r="H110" s="335">
        <v>24.6</v>
      </c>
      <c r="I110" s="336">
        <v>4</v>
      </c>
      <c r="J110" s="121"/>
    </row>
    <row r="111" spans="1:24" ht="22.5">
      <c r="A111" s="16" t="s">
        <v>1709</v>
      </c>
      <c r="B111" s="16" t="s">
        <v>1710</v>
      </c>
      <c r="C111" s="16" t="s">
        <v>1710</v>
      </c>
      <c r="D111" s="19">
        <v>44316</v>
      </c>
      <c r="E111" s="16" t="s">
        <v>1715</v>
      </c>
      <c r="F111" s="16" t="s">
        <v>1716</v>
      </c>
      <c r="G111" s="16" t="s">
        <v>1717</v>
      </c>
      <c r="H111" s="17">
        <v>6.9</v>
      </c>
      <c r="I111" s="102">
        <v>4</v>
      </c>
      <c r="J111" s="121"/>
    </row>
    <row r="112" spans="1:24" ht="67.5">
      <c r="A112" s="16" t="s">
        <v>1709</v>
      </c>
      <c r="B112" s="16" t="s">
        <v>1718</v>
      </c>
      <c r="C112" s="16" t="s">
        <v>1719</v>
      </c>
      <c r="D112" s="19">
        <v>44338</v>
      </c>
      <c r="E112" s="16" t="s">
        <v>1720</v>
      </c>
      <c r="F112" s="16" t="s">
        <v>1721</v>
      </c>
      <c r="G112" s="16" t="s">
        <v>1722</v>
      </c>
      <c r="H112" s="17">
        <v>20.88</v>
      </c>
      <c r="I112" s="102">
        <v>1</v>
      </c>
      <c r="J112" s="121"/>
    </row>
    <row r="113" spans="1:10" ht="67.5">
      <c r="A113" s="16" t="s">
        <v>1709</v>
      </c>
      <c r="B113" s="16" t="s">
        <v>1723</v>
      </c>
      <c r="C113" s="16" t="s">
        <v>1724</v>
      </c>
      <c r="D113" s="19">
        <v>44340</v>
      </c>
      <c r="E113" s="16" t="s">
        <v>1720</v>
      </c>
      <c r="F113" s="16" t="s">
        <v>1721</v>
      </c>
      <c r="G113" s="16" t="s">
        <v>1722</v>
      </c>
      <c r="H113" s="17">
        <v>1.89</v>
      </c>
      <c r="I113" s="102">
        <v>1</v>
      </c>
      <c r="J113" s="121"/>
    </row>
    <row r="114" spans="1:10" ht="67.5">
      <c r="A114" s="16" t="s">
        <v>1709</v>
      </c>
      <c r="B114" s="16" t="s">
        <v>1725</v>
      </c>
      <c r="C114" s="16" t="s">
        <v>1726</v>
      </c>
      <c r="D114" s="19">
        <v>44341</v>
      </c>
      <c r="E114" s="16" t="s">
        <v>1720</v>
      </c>
      <c r="F114" s="16" t="s">
        <v>1721</v>
      </c>
      <c r="G114" s="16" t="s">
        <v>1722</v>
      </c>
      <c r="H114" s="17">
        <v>3.38</v>
      </c>
      <c r="I114" s="102">
        <v>1</v>
      </c>
      <c r="J114" s="121"/>
    </row>
    <row r="115" spans="1:10" ht="67.5">
      <c r="A115" s="16" t="s">
        <v>1709</v>
      </c>
      <c r="B115" s="16" t="s">
        <v>1727</v>
      </c>
      <c r="C115" s="16" t="s">
        <v>1728</v>
      </c>
      <c r="D115" s="19">
        <v>44343</v>
      </c>
      <c r="E115" s="16" t="s">
        <v>1720</v>
      </c>
      <c r="F115" s="16" t="s">
        <v>1721</v>
      </c>
      <c r="G115" s="16" t="s">
        <v>1722</v>
      </c>
      <c r="H115" s="17">
        <v>8.49</v>
      </c>
      <c r="I115" s="102">
        <v>1</v>
      </c>
      <c r="J115" s="121"/>
    </row>
    <row r="116" spans="1:10" ht="67.5">
      <c r="A116" s="16" t="s">
        <v>1709</v>
      </c>
      <c r="B116" s="16" t="s">
        <v>1729</v>
      </c>
      <c r="C116" s="16" t="s">
        <v>1730</v>
      </c>
      <c r="D116" s="19">
        <v>44345</v>
      </c>
      <c r="E116" s="16" t="s">
        <v>1720</v>
      </c>
      <c r="F116" s="16" t="s">
        <v>1721</v>
      </c>
      <c r="G116" s="16" t="s">
        <v>1722</v>
      </c>
      <c r="H116" s="17">
        <v>3.78</v>
      </c>
      <c r="I116" s="102">
        <v>1</v>
      </c>
      <c r="J116" s="121"/>
    </row>
    <row r="117" spans="1:10" ht="67.5">
      <c r="A117" s="16" t="s">
        <v>1709</v>
      </c>
      <c r="B117" s="16" t="s">
        <v>1731</v>
      </c>
      <c r="C117" s="16" t="s">
        <v>1732</v>
      </c>
      <c r="D117" s="19">
        <v>44345</v>
      </c>
      <c r="E117" s="16" t="s">
        <v>1720</v>
      </c>
      <c r="F117" s="16" t="s">
        <v>1733</v>
      </c>
      <c r="G117" s="16" t="s">
        <v>1734</v>
      </c>
      <c r="H117" s="17">
        <v>27</v>
      </c>
      <c r="I117" s="102">
        <v>1</v>
      </c>
      <c r="J117" s="121"/>
    </row>
    <row r="118" spans="1:10" ht="78.75">
      <c r="A118" s="16" t="s">
        <v>1709</v>
      </c>
      <c r="B118" s="16" t="s">
        <v>1735</v>
      </c>
      <c r="C118" s="16" t="s">
        <v>1736</v>
      </c>
      <c r="D118" s="19">
        <v>44346</v>
      </c>
      <c r="E118" s="16" t="s">
        <v>1737</v>
      </c>
      <c r="F118" s="16" t="s">
        <v>1738</v>
      </c>
      <c r="G118" s="16" t="s">
        <v>1739</v>
      </c>
      <c r="H118" s="17">
        <v>288</v>
      </c>
      <c r="I118" s="102">
        <v>1</v>
      </c>
      <c r="J118" s="121"/>
    </row>
    <row r="119" spans="1:10" ht="22.5">
      <c r="A119" s="16" t="s">
        <v>1709</v>
      </c>
      <c r="B119" s="16" t="s">
        <v>1740</v>
      </c>
      <c r="C119" s="16" t="s">
        <v>1741</v>
      </c>
      <c r="D119" s="19">
        <v>44343</v>
      </c>
      <c r="E119" s="16" t="s">
        <v>1742</v>
      </c>
      <c r="F119" s="16" t="s">
        <v>1743</v>
      </c>
      <c r="G119" s="16" t="s">
        <v>1744</v>
      </c>
      <c r="H119" s="17">
        <v>650</v>
      </c>
      <c r="I119" s="102">
        <v>1</v>
      </c>
      <c r="J119" s="121"/>
    </row>
    <row r="120" spans="1:10" ht="22.5">
      <c r="A120" s="16" t="s">
        <v>1709</v>
      </c>
      <c r="B120" s="16" t="s">
        <v>1740</v>
      </c>
      <c r="C120" s="16" t="s">
        <v>1740</v>
      </c>
      <c r="D120" s="19">
        <v>44347</v>
      </c>
      <c r="E120" s="16" t="s">
        <v>1715</v>
      </c>
      <c r="F120" s="16" t="s">
        <v>1716</v>
      </c>
      <c r="G120" s="16" t="s">
        <v>1717</v>
      </c>
      <c r="H120" s="17">
        <v>6.9</v>
      </c>
      <c r="I120" s="102">
        <v>4</v>
      </c>
      <c r="J120" s="121"/>
    </row>
    <row r="121" spans="1:10" ht="67.5">
      <c r="A121" s="16" t="s">
        <v>1709</v>
      </c>
      <c r="B121" s="16" t="s">
        <v>1740</v>
      </c>
      <c r="C121" s="16" t="s">
        <v>1740</v>
      </c>
      <c r="D121" s="19" t="s">
        <v>1745</v>
      </c>
      <c r="E121" s="16" t="s">
        <v>1746</v>
      </c>
      <c r="F121" s="16" t="s">
        <v>1747</v>
      </c>
      <c r="G121" s="16" t="s">
        <v>1748</v>
      </c>
      <c r="H121" s="17">
        <v>101.14</v>
      </c>
      <c r="I121" s="102">
        <v>1</v>
      </c>
      <c r="J121" s="121"/>
    </row>
    <row r="122" spans="1:10" ht="67.5">
      <c r="A122" s="16" t="s">
        <v>1709</v>
      </c>
      <c r="B122" s="16" t="s">
        <v>1749</v>
      </c>
      <c r="C122" s="16" t="s">
        <v>1750</v>
      </c>
      <c r="D122" s="19">
        <v>44348</v>
      </c>
      <c r="E122" s="16" t="s">
        <v>1720</v>
      </c>
      <c r="F122" s="16" t="s">
        <v>1751</v>
      </c>
      <c r="G122" s="16" t="s">
        <v>1752</v>
      </c>
      <c r="H122" s="17">
        <v>2.96</v>
      </c>
      <c r="I122" s="102">
        <v>1</v>
      </c>
      <c r="J122" s="121"/>
    </row>
    <row r="123" spans="1:10" ht="67.5">
      <c r="A123" s="16" t="s">
        <v>1709</v>
      </c>
      <c r="B123" s="16" t="s">
        <v>1753</v>
      </c>
      <c r="C123" s="16" t="s">
        <v>1754</v>
      </c>
      <c r="D123" s="19">
        <v>44350</v>
      </c>
      <c r="E123" s="16" t="s">
        <v>1755</v>
      </c>
      <c r="F123" s="16" t="s">
        <v>1733</v>
      </c>
      <c r="G123" s="16" t="s">
        <v>1734</v>
      </c>
      <c r="H123" s="17">
        <v>6.88</v>
      </c>
      <c r="I123" s="102">
        <v>2</v>
      </c>
      <c r="J123" s="121"/>
    </row>
    <row r="124" spans="1:10" ht="67.5">
      <c r="A124" s="16" t="s">
        <v>1709</v>
      </c>
      <c r="B124" s="16" t="s">
        <v>1756</v>
      </c>
      <c r="C124" s="16" t="s">
        <v>1757</v>
      </c>
      <c r="D124" s="19">
        <v>44350</v>
      </c>
      <c r="E124" s="16" t="s">
        <v>1755</v>
      </c>
      <c r="F124" s="16" t="s">
        <v>1751</v>
      </c>
      <c r="G124" s="16" t="s">
        <v>1752</v>
      </c>
      <c r="H124" s="17">
        <v>12.15</v>
      </c>
      <c r="I124" s="102">
        <v>2</v>
      </c>
      <c r="J124" s="121"/>
    </row>
    <row r="125" spans="1:10" ht="67.5">
      <c r="A125" s="16" t="s">
        <v>1709</v>
      </c>
      <c r="B125" s="16" t="s">
        <v>1758</v>
      </c>
      <c r="C125" s="16" t="s">
        <v>1759</v>
      </c>
      <c r="D125" s="19">
        <v>44350</v>
      </c>
      <c r="E125" s="16" t="s">
        <v>1755</v>
      </c>
      <c r="F125" s="16" t="s">
        <v>1751</v>
      </c>
      <c r="G125" s="16" t="s">
        <v>1752</v>
      </c>
      <c r="H125" s="17">
        <v>1.74</v>
      </c>
      <c r="I125" s="102">
        <v>2</v>
      </c>
      <c r="J125" s="121"/>
    </row>
    <row r="126" spans="1:10" ht="67.5">
      <c r="A126" s="16" t="s">
        <v>1709</v>
      </c>
      <c r="B126" s="16" t="s">
        <v>1760</v>
      </c>
      <c r="C126" s="16" t="s">
        <v>1761</v>
      </c>
      <c r="D126" s="19">
        <v>44351</v>
      </c>
      <c r="E126" s="16" t="s">
        <v>1755</v>
      </c>
      <c r="F126" s="16" t="s">
        <v>1721</v>
      </c>
      <c r="G126" s="16" t="s">
        <v>1722</v>
      </c>
      <c r="H126" s="17">
        <v>3.3</v>
      </c>
      <c r="I126" s="102">
        <v>2</v>
      </c>
      <c r="J126" s="121"/>
    </row>
    <row r="127" spans="1:10" ht="56.25">
      <c r="A127" s="16" t="s">
        <v>1709</v>
      </c>
      <c r="B127" s="16" t="s">
        <v>1762</v>
      </c>
      <c r="C127" s="16" t="s">
        <v>1763</v>
      </c>
      <c r="D127" s="19">
        <v>44366</v>
      </c>
      <c r="E127" s="16" t="s">
        <v>1764</v>
      </c>
      <c r="F127" s="16" t="s">
        <v>1765</v>
      </c>
      <c r="G127" s="16" t="s">
        <v>1766</v>
      </c>
      <c r="H127" s="17">
        <v>52.5</v>
      </c>
      <c r="I127" s="102">
        <v>2</v>
      </c>
      <c r="J127" s="121"/>
    </row>
    <row r="128" spans="1:10" ht="67.5">
      <c r="A128" s="16" t="s">
        <v>1709</v>
      </c>
      <c r="B128" s="16" t="s">
        <v>1767</v>
      </c>
      <c r="C128" s="16" t="s">
        <v>1768</v>
      </c>
      <c r="D128" s="19">
        <v>44367</v>
      </c>
      <c r="E128" s="16" t="s">
        <v>1755</v>
      </c>
      <c r="F128" s="16" t="s">
        <v>1769</v>
      </c>
      <c r="G128" s="16" t="s">
        <v>1770</v>
      </c>
      <c r="H128" s="17">
        <v>8</v>
      </c>
      <c r="I128" s="102">
        <v>2</v>
      </c>
      <c r="J128" s="121"/>
    </row>
    <row r="129" spans="1:10" ht="67.5">
      <c r="A129" s="16" t="s">
        <v>1709</v>
      </c>
      <c r="B129" s="16" t="s">
        <v>1771</v>
      </c>
      <c r="C129" s="16" t="s">
        <v>1772</v>
      </c>
      <c r="D129" s="19">
        <v>44376</v>
      </c>
      <c r="E129" s="16" t="s">
        <v>1773</v>
      </c>
      <c r="F129" s="16" t="s">
        <v>1774</v>
      </c>
      <c r="G129" s="16" t="s">
        <v>1775</v>
      </c>
      <c r="H129" s="17">
        <v>17.82</v>
      </c>
      <c r="I129" s="102">
        <v>2</v>
      </c>
      <c r="J129" s="121"/>
    </row>
    <row r="130" spans="1:10" ht="67.5">
      <c r="A130" s="16" t="s">
        <v>1709</v>
      </c>
      <c r="B130" s="16" t="s">
        <v>1776</v>
      </c>
      <c r="C130" s="16" t="s">
        <v>1777</v>
      </c>
      <c r="D130" s="19">
        <v>44376</v>
      </c>
      <c r="E130" s="16" t="s">
        <v>1773</v>
      </c>
      <c r="F130" s="16" t="s">
        <v>1778</v>
      </c>
      <c r="G130" s="16" t="s">
        <v>1779</v>
      </c>
      <c r="H130" s="17">
        <v>7.88</v>
      </c>
      <c r="I130" s="102">
        <v>2</v>
      </c>
      <c r="J130" s="121"/>
    </row>
    <row r="131" spans="1:10" ht="67.5">
      <c r="A131" s="16" t="s">
        <v>1709</v>
      </c>
      <c r="B131" s="16" t="s">
        <v>1780</v>
      </c>
      <c r="C131" s="16" t="s">
        <v>1781</v>
      </c>
      <c r="D131" s="19">
        <v>44377</v>
      </c>
      <c r="E131" s="16" t="s">
        <v>1773</v>
      </c>
      <c r="F131" s="16" t="s">
        <v>1782</v>
      </c>
      <c r="G131" s="16" t="s">
        <v>1783</v>
      </c>
      <c r="H131" s="17">
        <v>11.48</v>
      </c>
      <c r="I131" s="102">
        <v>2</v>
      </c>
      <c r="J131" s="121"/>
    </row>
    <row r="132" spans="1:10" ht="56.25">
      <c r="A132" s="16" t="s">
        <v>1709</v>
      </c>
      <c r="B132" s="16" t="s">
        <v>1784</v>
      </c>
      <c r="C132" s="16" t="s">
        <v>1785</v>
      </c>
      <c r="D132" s="19">
        <v>44377</v>
      </c>
      <c r="E132" s="16" t="s">
        <v>1786</v>
      </c>
      <c r="F132" s="16" t="s">
        <v>1733</v>
      </c>
      <c r="G132" s="16" t="s">
        <v>1734</v>
      </c>
      <c r="H132" s="17">
        <v>12.36</v>
      </c>
      <c r="I132" s="102">
        <v>2</v>
      </c>
      <c r="J132" s="121"/>
    </row>
    <row r="133" spans="1:10" ht="56.25">
      <c r="A133" s="16" t="s">
        <v>1709</v>
      </c>
      <c r="B133" s="16" t="s">
        <v>1787</v>
      </c>
      <c r="C133" s="16" t="s">
        <v>1788</v>
      </c>
      <c r="D133" s="19">
        <v>44377</v>
      </c>
      <c r="E133" s="16" t="s">
        <v>1789</v>
      </c>
      <c r="F133" s="16" t="s">
        <v>1790</v>
      </c>
      <c r="G133" s="16" t="s">
        <v>1791</v>
      </c>
      <c r="H133" s="17">
        <v>67.72</v>
      </c>
      <c r="I133" s="102">
        <v>2</v>
      </c>
      <c r="J133" s="121"/>
    </row>
    <row r="134" spans="1:10" ht="22.5">
      <c r="A134" s="16" t="s">
        <v>1709</v>
      </c>
      <c r="B134" s="16" t="s">
        <v>1792</v>
      </c>
      <c r="C134" s="16" t="s">
        <v>1792</v>
      </c>
      <c r="D134" s="19">
        <v>44377</v>
      </c>
      <c r="E134" s="16" t="s">
        <v>1715</v>
      </c>
      <c r="F134" s="16" t="s">
        <v>1716</v>
      </c>
      <c r="G134" s="16" t="s">
        <v>1717</v>
      </c>
      <c r="H134" s="17">
        <v>6.9</v>
      </c>
      <c r="I134" s="102">
        <v>4</v>
      </c>
      <c r="J134" s="121"/>
    </row>
    <row r="135" spans="1:10" ht="56.25">
      <c r="A135" s="16" t="s">
        <v>1709</v>
      </c>
      <c r="B135" s="16" t="s">
        <v>1793</v>
      </c>
      <c r="C135" s="16" t="s">
        <v>1794</v>
      </c>
      <c r="D135" s="19">
        <v>44378</v>
      </c>
      <c r="E135" s="16" t="s">
        <v>1795</v>
      </c>
      <c r="F135" s="16" t="s">
        <v>1796</v>
      </c>
      <c r="G135" s="16" t="s">
        <v>1797</v>
      </c>
      <c r="H135" s="17">
        <v>40</v>
      </c>
      <c r="I135" s="102">
        <v>2</v>
      </c>
      <c r="J135" s="121"/>
    </row>
    <row r="136" spans="1:10" ht="56.25">
      <c r="A136" s="16" t="s">
        <v>1709</v>
      </c>
      <c r="B136" s="16" t="s">
        <v>1798</v>
      </c>
      <c r="C136" s="16" t="s">
        <v>1799</v>
      </c>
      <c r="D136" s="19">
        <v>44380</v>
      </c>
      <c r="E136" s="16" t="s">
        <v>1789</v>
      </c>
      <c r="F136" s="16" t="s">
        <v>1800</v>
      </c>
      <c r="G136" s="16" t="s">
        <v>1801</v>
      </c>
      <c r="H136" s="17">
        <v>166.28</v>
      </c>
      <c r="I136" s="102">
        <v>2</v>
      </c>
      <c r="J136" s="121"/>
    </row>
    <row r="137" spans="1:10" ht="78.75">
      <c r="A137" s="16" t="s">
        <v>1709</v>
      </c>
      <c r="B137" s="16" t="s">
        <v>1802</v>
      </c>
      <c r="C137" s="16" t="s">
        <v>1803</v>
      </c>
      <c r="D137" s="19">
        <v>44380</v>
      </c>
      <c r="E137" s="16" t="s">
        <v>1804</v>
      </c>
      <c r="F137" s="16" t="s">
        <v>1805</v>
      </c>
      <c r="G137" s="16" t="s">
        <v>1806</v>
      </c>
      <c r="H137" s="17">
        <v>2033</v>
      </c>
      <c r="I137" s="102">
        <v>2</v>
      </c>
      <c r="J137" s="121"/>
    </row>
    <row r="138" spans="1:10" ht="67.5">
      <c r="A138" s="16" t="s">
        <v>1709</v>
      </c>
      <c r="B138" s="16" t="s">
        <v>1807</v>
      </c>
      <c r="C138" s="16" t="s">
        <v>1808</v>
      </c>
      <c r="D138" s="19">
        <v>44378</v>
      </c>
      <c r="E138" s="16" t="s">
        <v>1809</v>
      </c>
      <c r="F138" s="16" t="s">
        <v>1805</v>
      </c>
      <c r="G138" s="16" t="s">
        <v>1806</v>
      </c>
      <c r="H138" s="17">
        <v>1580</v>
      </c>
      <c r="I138" s="102">
        <v>2</v>
      </c>
      <c r="J138" s="121"/>
    </row>
    <row r="139" spans="1:10" ht="67.5">
      <c r="A139" s="16" t="s">
        <v>1709</v>
      </c>
      <c r="B139" s="16" t="s">
        <v>1810</v>
      </c>
      <c r="C139" s="16" t="s">
        <v>1811</v>
      </c>
      <c r="D139" s="19">
        <v>44385</v>
      </c>
      <c r="E139" s="16" t="s">
        <v>1812</v>
      </c>
      <c r="F139" s="16" t="s">
        <v>1813</v>
      </c>
      <c r="G139" s="16" t="s">
        <v>1814</v>
      </c>
      <c r="H139" s="17">
        <v>475</v>
      </c>
      <c r="I139" s="102">
        <v>2</v>
      </c>
      <c r="J139" s="121"/>
    </row>
    <row r="140" spans="1:10" ht="67.5">
      <c r="A140" s="16" t="s">
        <v>1709</v>
      </c>
      <c r="B140" s="16" t="s">
        <v>1815</v>
      </c>
      <c r="C140" s="16" t="s">
        <v>1816</v>
      </c>
      <c r="D140" s="19">
        <v>44386</v>
      </c>
      <c r="E140" s="16" t="s">
        <v>1817</v>
      </c>
      <c r="F140" s="16" t="s">
        <v>1818</v>
      </c>
      <c r="G140" s="16" t="s">
        <v>1819</v>
      </c>
      <c r="H140" s="17">
        <v>228</v>
      </c>
      <c r="I140" s="102">
        <v>3</v>
      </c>
      <c r="J140" s="121"/>
    </row>
    <row r="141" spans="1:10" ht="67.5">
      <c r="A141" s="16" t="s">
        <v>1709</v>
      </c>
      <c r="B141" s="16" t="s">
        <v>1820</v>
      </c>
      <c r="C141" s="16" t="s">
        <v>1821</v>
      </c>
      <c r="D141" s="19">
        <v>44386</v>
      </c>
      <c r="E141" s="16" t="s">
        <v>1822</v>
      </c>
      <c r="F141" s="16" t="s">
        <v>1823</v>
      </c>
      <c r="G141" s="16" t="s">
        <v>1824</v>
      </c>
      <c r="H141" s="17">
        <v>187.6</v>
      </c>
      <c r="I141" s="102">
        <v>3</v>
      </c>
      <c r="J141" s="121"/>
    </row>
    <row r="142" spans="1:10" ht="67.5">
      <c r="A142" s="16" t="s">
        <v>1709</v>
      </c>
      <c r="B142" s="16" t="s">
        <v>1825</v>
      </c>
      <c r="C142" s="16" t="s">
        <v>1826</v>
      </c>
      <c r="D142" s="19">
        <v>44387</v>
      </c>
      <c r="E142" s="16" t="s">
        <v>1827</v>
      </c>
      <c r="F142" s="16" t="s">
        <v>1796</v>
      </c>
      <c r="G142" s="16" t="s">
        <v>1797</v>
      </c>
      <c r="H142" s="17">
        <v>183</v>
      </c>
      <c r="I142" s="102">
        <v>3</v>
      </c>
      <c r="J142" s="121"/>
    </row>
    <row r="143" spans="1:10" ht="67.5">
      <c r="A143" s="16" t="s">
        <v>1709</v>
      </c>
      <c r="B143" s="16" t="s">
        <v>1828</v>
      </c>
      <c r="C143" s="16" t="s">
        <v>1829</v>
      </c>
      <c r="D143" s="19">
        <v>44387</v>
      </c>
      <c r="E143" s="16" t="s">
        <v>1822</v>
      </c>
      <c r="F143" s="16" t="s">
        <v>1823</v>
      </c>
      <c r="G143" s="16" t="s">
        <v>1824</v>
      </c>
      <c r="H143" s="17">
        <v>157.69999999999999</v>
      </c>
      <c r="I143" s="102">
        <v>3</v>
      </c>
      <c r="J143" s="121"/>
    </row>
    <row r="144" spans="1:10" ht="67.5">
      <c r="A144" s="16" t="s">
        <v>1709</v>
      </c>
      <c r="B144" s="16" t="s">
        <v>1830</v>
      </c>
      <c r="C144" s="16" t="s">
        <v>1831</v>
      </c>
      <c r="D144" s="19">
        <v>44390</v>
      </c>
      <c r="E144" s="16" t="s">
        <v>1832</v>
      </c>
      <c r="F144" s="16" t="s">
        <v>1833</v>
      </c>
      <c r="G144" s="16" t="s">
        <v>1834</v>
      </c>
      <c r="H144" s="17">
        <v>400</v>
      </c>
      <c r="I144" s="102">
        <v>2</v>
      </c>
      <c r="J144" s="121"/>
    </row>
    <row r="145" spans="1:10" ht="33.75">
      <c r="A145" s="16" t="s">
        <v>1709</v>
      </c>
      <c r="B145" s="16" t="s">
        <v>1835</v>
      </c>
      <c r="C145" s="16" t="s">
        <v>1836</v>
      </c>
      <c r="D145" s="19">
        <v>44400</v>
      </c>
      <c r="E145" s="16" t="s">
        <v>1837</v>
      </c>
      <c r="F145" s="16" t="s">
        <v>1838</v>
      </c>
      <c r="G145" s="16" t="s">
        <v>1839</v>
      </c>
      <c r="H145" s="17">
        <v>690</v>
      </c>
      <c r="I145" s="102">
        <v>2</v>
      </c>
      <c r="J145" s="121"/>
    </row>
    <row r="146" spans="1:10" ht="22.5">
      <c r="A146" s="16" t="s">
        <v>1709</v>
      </c>
      <c r="B146" s="16" t="s">
        <v>1807</v>
      </c>
      <c r="C146" s="16" t="s">
        <v>1807</v>
      </c>
      <c r="D146" s="19">
        <v>44408</v>
      </c>
      <c r="E146" s="16" t="s">
        <v>1715</v>
      </c>
      <c r="F146" s="16" t="s">
        <v>1716</v>
      </c>
      <c r="G146" s="16" t="s">
        <v>1717</v>
      </c>
      <c r="H146" s="17">
        <v>6.9</v>
      </c>
      <c r="I146" s="102">
        <v>4</v>
      </c>
      <c r="J146" s="121"/>
    </row>
    <row r="147" spans="1:10" ht="22.5">
      <c r="A147" s="16" t="s">
        <v>1709</v>
      </c>
      <c r="B147" s="16" t="s">
        <v>1840</v>
      </c>
      <c r="C147" s="16" t="s">
        <v>1841</v>
      </c>
      <c r="D147" s="19">
        <v>44411</v>
      </c>
      <c r="E147" s="16" t="s">
        <v>1842</v>
      </c>
      <c r="F147" s="16" t="s">
        <v>1843</v>
      </c>
      <c r="G147" s="16" t="s">
        <v>1844</v>
      </c>
      <c r="H147" s="17">
        <v>9.11</v>
      </c>
      <c r="I147" s="102">
        <v>1</v>
      </c>
      <c r="J147" s="121"/>
    </row>
    <row r="148" spans="1:10" ht="22.5">
      <c r="A148" s="16" t="s">
        <v>1709</v>
      </c>
      <c r="B148" s="16" t="s">
        <v>1845</v>
      </c>
      <c r="C148" s="16" t="s">
        <v>1846</v>
      </c>
      <c r="D148" s="19">
        <v>44413</v>
      </c>
      <c r="E148" s="16" t="s">
        <v>1847</v>
      </c>
      <c r="F148" s="16" t="s">
        <v>1778</v>
      </c>
      <c r="G148" s="16" t="s">
        <v>1779</v>
      </c>
      <c r="H148" s="17">
        <v>28.79</v>
      </c>
      <c r="I148" s="102">
        <v>1</v>
      </c>
      <c r="J148" s="121"/>
    </row>
    <row r="149" spans="1:10" ht="33.75">
      <c r="A149" s="16" t="s">
        <v>1709</v>
      </c>
      <c r="B149" s="16" t="s">
        <v>1848</v>
      </c>
      <c r="C149" s="16" t="s">
        <v>1849</v>
      </c>
      <c r="D149" s="19">
        <v>44413</v>
      </c>
      <c r="E149" s="16" t="s">
        <v>1847</v>
      </c>
      <c r="F149" s="16" t="s">
        <v>1774</v>
      </c>
      <c r="G149" s="16" t="s">
        <v>1775</v>
      </c>
      <c r="H149" s="17">
        <v>17.95</v>
      </c>
      <c r="I149" s="102">
        <v>1</v>
      </c>
      <c r="J149" s="121"/>
    </row>
    <row r="150" spans="1:10" ht="78.75">
      <c r="A150" s="16" t="s">
        <v>1709</v>
      </c>
      <c r="B150" s="16" t="s">
        <v>1850</v>
      </c>
      <c r="C150" s="16" t="s">
        <v>1851</v>
      </c>
      <c r="D150" s="19">
        <v>44417</v>
      </c>
      <c r="E150" s="16" t="s">
        <v>1852</v>
      </c>
      <c r="F150" s="16" t="s">
        <v>1853</v>
      </c>
      <c r="G150" s="16" t="s">
        <v>1854</v>
      </c>
      <c r="H150" s="17">
        <v>11.8</v>
      </c>
      <c r="I150" s="102">
        <v>1</v>
      </c>
      <c r="J150" s="121"/>
    </row>
    <row r="151" spans="1:10" ht="22.5">
      <c r="A151" s="16" t="s">
        <v>1709</v>
      </c>
      <c r="B151" s="16" t="s">
        <v>1855</v>
      </c>
      <c r="C151" s="16" t="s">
        <v>1856</v>
      </c>
      <c r="D151" s="19">
        <v>44417</v>
      </c>
      <c r="E151" s="16" t="s">
        <v>1847</v>
      </c>
      <c r="F151" s="16" t="s">
        <v>1778</v>
      </c>
      <c r="G151" s="16" t="s">
        <v>1779</v>
      </c>
      <c r="H151" s="17">
        <v>44.7</v>
      </c>
      <c r="I151" s="102">
        <v>1</v>
      </c>
      <c r="J151" s="121"/>
    </row>
    <row r="152" spans="1:10" ht="67.5">
      <c r="A152" s="16" t="s">
        <v>1709</v>
      </c>
      <c r="B152" s="16" t="s">
        <v>1857</v>
      </c>
      <c r="C152" s="16" t="s">
        <v>1858</v>
      </c>
      <c r="D152" s="19">
        <v>44418</v>
      </c>
      <c r="E152" s="16" t="s">
        <v>1859</v>
      </c>
      <c r="F152" s="16" t="s">
        <v>1743</v>
      </c>
      <c r="G152" s="16" t="s">
        <v>1744</v>
      </c>
      <c r="H152" s="17">
        <v>4350</v>
      </c>
      <c r="I152" s="102">
        <v>1</v>
      </c>
      <c r="J152" s="121"/>
    </row>
    <row r="153" spans="1:10" ht="67.5">
      <c r="A153" s="16" t="s">
        <v>1709</v>
      </c>
      <c r="B153" s="16" t="s">
        <v>1860</v>
      </c>
      <c r="C153" s="16" t="s">
        <v>1861</v>
      </c>
      <c r="D153" s="19">
        <v>44418</v>
      </c>
      <c r="E153" s="16" t="s">
        <v>1859</v>
      </c>
      <c r="F153" s="16" t="s">
        <v>1743</v>
      </c>
      <c r="G153" s="16" t="s">
        <v>1744</v>
      </c>
      <c r="H153" s="17">
        <v>1075</v>
      </c>
      <c r="I153" s="102">
        <v>1</v>
      </c>
      <c r="J153" s="121"/>
    </row>
    <row r="154" spans="1:10" ht="22.5">
      <c r="A154" s="16" t="s">
        <v>1709</v>
      </c>
      <c r="B154" s="16" t="s">
        <v>1862</v>
      </c>
      <c r="C154" s="16" t="s">
        <v>1863</v>
      </c>
      <c r="D154" s="19">
        <v>44418</v>
      </c>
      <c r="E154" s="16" t="s">
        <v>1864</v>
      </c>
      <c r="F154" s="16" t="s">
        <v>1743</v>
      </c>
      <c r="G154" s="16" t="s">
        <v>1744</v>
      </c>
      <c r="H154" s="17">
        <v>17.5</v>
      </c>
      <c r="I154" s="102">
        <v>1</v>
      </c>
      <c r="J154" s="121"/>
    </row>
    <row r="155" spans="1:10" ht="22.5">
      <c r="A155" s="16" t="s">
        <v>1709</v>
      </c>
      <c r="B155" s="16" t="s">
        <v>1865</v>
      </c>
      <c r="C155" s="16" t="s">
        <v>1866</v>
      </c>
      <c r="D155" s="19">
        <v>44418</v>
      </c>
      <c r="E155" s="16" t="s">
        <v>1842</v>
      </c>
      <c r="F155" s="16" t="s">
        <v>1867</v>
      </c>
      <c r="G155" s="16" t="s">
        <v>1868</v>
      </c>
      <c r="H155" s="17">
        <v>24.55</v>
      </c>
      <c r="I155" s="102">
        <v>1</v>
      </c>
      <c r="J155" s="121"/>
    </row>
    <row r="156" spans="1:10" ht="78.75">
      <c r="A156" s="16" t="s">
        <v>1709</v>
      </c>
      <c r="B156" s="16" t="s">
        <v>1869</v>
      </c>
      <c r="C156" s="16" t="s">
        <v>1870</v>
      </c>
      <c r="D156" s="19">
        <v>44420</v>
      </c>
      <c r="E156" s="16" t="s">
        <v>1871</v>
      </c>
      <c r="F156" s="16" t="s">
        <v>1872</v>
      </c>
      <c r="G156" s="16" t="s">
        <v>1873</v>
      </c>
      <c r="H156" s="17">
        <v>9.68</v>
      </c>
      <c r="I156" s="102">
        <v>1</v>
      </c>
      <c r="J156" s="121"/>
    </row>
    <row r="157" spans="1:10" ht="78.75">
      <c r="A157" s="16" t="s">
        <v>1709</v>
      </c>
      <c r="B157" s="16" t="s">
        <v>1874</v>
      </c>
      <c r="C157" s="16" t="s">
        <v>1875</v>
      </c>
      <c r="D157" s="19">
        <v>44421</v>
      </c>
      <c r="E157" s="16" t="s">
        <v>1876</v>
      </c>
      <c r="F157" s="16" t="s">
        <v>1877</v>
      </c>
      <c r="G157" s="16" t="s">
        <v>1878</v>
      </c>
      <c r="H157" s="17">
        <v>339</v>
      </c>
      <c r="I157" s="102">
        <v>1</v>
      </c>
      <c r="J157" s="121"/>
    </row>
    <row r="158" spans="1:10" ht="67.5">
      <c r="A158" s="16" t="s">
        <v>1709</v>
      </c>
      <c r="B158" s="16" t="s">
        <v>1879</v>
      </c>
      <c r="C158" s="16" t="s">
        <v>1880</v>
      </c>
      <c r="D158" s="19">
        <v>44435</v>
      </c>
      <c r="E158" s="16" t="s">
        <v>1881</v>
      </c>
      <c r="F158" s="16" t="s">
        <v>1882</v>
      </c>
      <c r="G158" s="16" t="s">
        <v>1883</v>
      </c>
      <c r="H158" s="17">
        <v>62.11</v>
      </c>
      <c r="I158" s="102">
        <v>3</v>
      </c>
      <c r="J158" s="121"/>
    </row>
    <row r="159" spans="1:10" ht="67.5">
      <c r="A159" s="16" t="s">
        <v>1709</v>
      </c>
      <c r="B159" s="16" t="s">
        <v>1884</v>
      </c>
      <c r="C159" s="16" t="s">
        <v>1885</v>
      </c>
      <c r="D159" s="19">
        <v>44435</v>
      </c>
      <c r="E159" s="16" t="s">
        <v>1886</v>
      </c>
      <c r="F159" s="16" t="s">
        <v>1887</v>
      </c>
      <c r="G159" s="16" t="s">
        <v>1888</v>
      </c>
      <c r="H159" s="17">
        <v>132</v>
      </c>
      <c r="I159" s="102">
        <v>3</v>
      </c>
      <c r="J159" s="121"/>
    </row>
    <row r="160" spans="1:10" ht="67.5">
      <c r="A160" s="16" t="s">
        <v>1709</v>
      </c>
      <c r="B160" s="16" t="s">
        <v>1889</v>
      </c>
      <c r="C160" s="16" t="s">
        <v>1890</v>
      </c>
      <c r="D160" s="19">
        <v>44437</v>
      </c>
      <c r="E160" s="16" t="s">
        <v>1881</v>
      </c>
      <c r="F160" s="16" t="s">
        <v>1891</v>
      </c>
      <c r="G160" s="16" t="s">
        <v>1892</v>
      </c>
      <c r="H160" s="17">
        <v>50.1</v>
      </c>
      <c r="I160" s="102">
        <v>3</v>
      </c>
      <c r="J160" s="121"/>
    </row>
    <row r="161" spans="1:10" ht="67.5">
      <c r="A161" s="16" t="s">
        <v>1709</v>
      </c>
      <c r="B161" s="16" t="s">
        <v>1893</v>
      </c>
      <c r="C161" s="16" t="s">
        <v>1894</v>
      </c>
      <c r="D161" s="19">
        <v>44437</v>
      </c>
      <c r="E161" s="16" t="s">
        <v>1895</v>
      </c>
      <c r="F161" s="16" t="s">
        <v>1896</v>
      </c>
      <c r="G161" s="16" t="s">
        <v>1897</v>
      </c>
      <c r="H161" s="17">
        <v>10.3</v>
      </c>
      <c r="I161" s="102">
        <v>3</v>
      </c>
      <c r="J161" s="121"/>
    </row>
    <row r="162" spans="1:10" ht="67.5">
      <c r="A162" s="16" t="s">
        <v>1709</v>
      </c>
      <c r="B162" s="16" t="s">
        <v>1898</v>
      </c>
      <c r="C162" s="16" t="s">
        <v>1899</v>
      </c>
      <c r="D162" s="19">
        <v>44438</v>
      </c>
      <c r="E162" s="16" t="s">
        <v>1900</v>
      </c>
      <c r="F162" s="16" t="s">
        <v>1901</v>
      </c>
      <c r="G162" s="16" t="s">
        <v>1902</v>
      </c>
      <c r="H162" s="17">
        <v>602</v>
      </c>
      <c r="I162" s="102">
        <v>3</v>
      </c>
      <c r="J162" s="121"/>
    </row>
    <row r="163" spans="1:10" ht="22.5">
      <c r="A163" s="16" t="s">
        <v>1709</v>
      </c>
      <c r="B163" s="16" t="s">
        <v>1903</v>
      </c>
      <c r="C163" s="16" t="s">
        <v>1903</v>
      </c>
      <c r="D163" s="19">
        <v>44439</v>
      </c>
      <c r="E163" s="16" t="s">
        <v>1715</v>
      </c>
      <c r="F163" s="16" t="s">
        <v>1716</v>
      </c>
      <c r="G163" s="16" t="s">
        <v>1717</v>
      </c>
      <c r="H163" s="17">
        <v>6.9</v>
      </c>
      <c r="I163" s="102">
        <v>4</v>
      </c>
      <c r="J163" s="121"/>
    </row>
    <row r="164" spans="1:10" ht="33.75">
      <c r="A164" s="16" t="s">
        <v>1709</v>
      </c>
      <c r="B164" s="16" t="s">
        <v>1904</v>
      </c>
      <c r="C164" s="16" t="s">
        <v>1905</v>
      </c>
      <c r="D164" s="19">
        <v>44440</v>
      </c>
      <c r="E164" s="16" t="s">
        <v>1906</v>
      </c>
      <c r="F164" s="16" t="s">
        <v>1805</v>
      </c>
      <c r="G164" s="16" t="s">
        <v>1907</v>
      </c>
      <c r="H164" s="17">
        <v>600</v>
      </c>
      <c r="I164" s="102">
        <v>3</v>
      </c>
      <c r="J164" s="121"/>
    </row>
    <row r="165" spans="1:10" ht="78.75">
      <c r="A165" s="16" t="s">
        <v>1709</v>
      </c>
      <c r="B165" s="16" t="s">
        <v>1908</v>
      </c>
      <c r="C165" s="16" t="s">
        <v>1909</v>
      </c>
      <c r="D165" s="19">
        <v>44449</v>
      </c>
      <c r="E165" s="16" t="s">
        <v>1910</v>
      </c>
      <c r="F165" s="16" t="s">
        <v>1747</v>
      </c>
      <c r="G165" s="16" t="s">
        <v>1748</v>
      </c>
      <c r="H165" s="17">
        <v>81.3</v>
      </c>
      <c r="I165" s="102">
        <v>3</v>
      </c>
      <c r="J165" s="121"/>
    </row>
    <row r="166" spans="1:10" ht="67.5">
      <c r="A166" s="16" t="s">
        <v>1709</v>
      </c>
      <c r="B166" s="16" t="s">
        <v>1911</v>
      </c>
      <c r="C166" s="16" t="s">
        <v>1912</v>
      </c>
      <c r="D166" s="19">
        <v>44449</v>
      </c>
      <c r="E166" s="16" t="s">
        <v>1913</v>
      </c>
      <c r="F166" s="16" t="s">
        <v>1914</v>
      </c>
      <c r="G166" s="16" t="s">
        <v>1915</v>
      </c>
      <c r="H166" s="17">
        <v>8.39</v>
      </c>
      <c r="I166" s="102">
        <v>3</v>
      </c>
      <c r="J166" s="121"/>
    </row>
    <row r="167" spans="1:10" ht="22.5">
      <c r="A167" s="16" t="s">
        <v>1709</v>
      </c>
      <c r="B167" s="16" t="s">
        <v>1916</v>
      </c>
      <c r="C167" s="16" t="s">
        <v>1917</v>
      </c>
      <c r="D167" s="19">
        <v>44449</v>
      </c>
      <c r="E167" s="16" t="s">
        <v>1918</v>
      </c>
      <c r="F167" s="16" t="s">
        <v>1733</v>
      </c>
      <c r="G167" s="16" t="s">
        <v>1734</v>
      </c>
      <c r="H167" s="17">
        <v>23.76</v>
      </c>
      <c r="I167" s="102">
        <v>3</v>
      </c>
      <c r="J167" s="121"/>
    </row>
    <row r="168" spans="1:10" ht="33.75">
      <c r="A168" s="16" t="s">
        <v>1709</v>
      </c>
      <c r="B168" s="16" t="s">
        <v>1919</v>
      </c>
      <c r="C168" s="16" t="s">
        <v>1920</v>
      </c>
      <c r="D168" s="19">
        <v>44449</v>
      </c>
      <c r="E168" s="16" t="s">
        <v>1921</v>
      </c>
      <c r="F168" s="16" t="s">
        <v>1922</v>
      </c>
      <c r="G168" s="16" t="s">
        <v>1923</v>
      </c>
      <c r="H168" s="17">
        <v>102.2</v>
      </c>
      <c r="I168" s="102">
        <v>3</v>
      </c>
      <c r="J168" s="121"/>
    </row>
    <row r="169" spans="1:10" ht="33.75">
      <c r="A169" s="16" t="s">
        <v>1709</v>
      </c>
      <c r="B169" s="16" t="s">
        <v>1924</v>
      </c>
      <c r="C169" s="16" t="s">
        <v>1925</v>
      </c>
      <c r="D169" s="19">
        <v>44449</v>
      </c>
      <c r="E169" s="16" t="s">
        <v>1926</v>
      </c>
      <c r="F169" s="16" t="s">
        <v>1774</v>
      </c>
      <c r="G169" s="16" t="s">
        <v>1775</v>
      </c>
      <c r="H169" s="17">
        <v>5.95</v>
      </c>
      <c r="I169" s="102">
        <v>3</v>
      </c>
      <c r="J169" s="121"/>
    </row>
    <row r="170" spans="1:10" ht="22.5">
      <c r="A170" s="16" t="s">
        <v>1709</v>
      </c>
      <c r="B170" s="16" t="s">
        <v>1927</v>
      </c>
      <c r="C170" s="16" t="s">
        <v>1928</v>
      </c>
      <c r="D170" s="19">
        <v>44453</v>
      </c>
      <c r="E170" s="16" t="s">
        <v>1929</v>
      </c>
      <c r="F170" s="16" t="s">
        <v>1930</v>
      </c>
      <c r="G170" s="16" t="s">
        <v>1931</v>
      </c>
      <c r="H170" s="17">
        <v>132</v>
      </c>
      <c r="I170" s="102">
        <v>3</v>
      </c>
      <c r="J170" s="121"/>
    </row>
    <row r="171" spans="1:10" ht="78.75">
      <c r="A171" s="16" t="s">
        <v>1709</v>
      </c>
      <c r="B171" s="16" t="s">
        <v>1932</v>
      </c>
      <c r="C171" s="16" t="s">
        <v>1933</v>
      </c>
      <c r="D171" s="19">
        <v>40443</v>
      </c>
      <c r="E171" s="16" t="s">
        <v>1934</v>
      </c>
      <c r="F171" s="16" t="s">
        <v>1935</v>
      </c>
      <c r="G171" s="16" t="s">
        <v>1936</v>
      </c>
      <c r="H171" s="17">
        <v>288</v>
      </c>
      <c r="I171" s="102">
        <v>3</v>
      </c>
      <c r="J171" s="121"/>
    </row>
    <row r="172" spans="1:10" ht="78.75">
      <c r="A172" s="16" t="s">
        <v>1709</v>
      </c>
      <c r="B172" s="16" t="s">
        <v>1937</v>
      </c>
      <c r="C172" s="16" t="s">
        <v>1938</v>
      </c>
      <c r="D172" s="19">
        <v>44469</v>
      </c>
      <c r="E172" s="16" t="s">
        <v>1939</v>
      </c>
      <c r="F172" s="16" t="s">
        <v>1843</v>
      </c>
      <c r="G172" s="16" t="s">
        <v>1844</v>
      </c>
      <c r="H172" s="17">
        <v>26.73</v>
      </c>
      <c r="I172" s="102">
        <v>3</v>
      </c>
      <c r="J172" s="121"/>
    </row>
    <row r="173" spans="1:10" ht="56.25">
      <c r="A173" s="16" t="s">
        <v>1709</v>
      </c>
      <c r="B173" s="16" t="s">
        <v>1940</v>
      </c>
      <c r="C173" s="16" t="s">
        <v>1941</v>
      </c>
      <c r="D173" s="19">
        <v>44469</v>
      </c>
      <c r="E173" s="16" t="s">
        <v>1942</v>
      </c>
      <c r="F173" s="16" t="s">
        <v>1943</v>
      </c>
      <c r="G173" s="16" t="s">
        <v>1944</v>
      </c>
      <c r="H173" s="17">
        <v>36.9</v>
      </c>
      <c r="I173" s="102">
        <v>3</v>
      </c>
      <c r="J173" s="121"/>
    </row>
    <row r="174" spans="1:10" ht="22.5">
      <c r="A174" s="16" t="s">
        <v>1709</v>
      </c>
      <c r="B174" s="16" t="s">
        <v>1904</v>
      </c>
      <c r="C174" s="16" t="s">
        <v>1945</v>
      </c>
      <c r="D174" s="19">
        <v>44456</v>
      </c>
      <c r="E174" s="16" t="s">
        <v>1946</v>
      </c>
      <c r="F174" s="16" t="s">
        <v>1947</v>
      </c>
      <c r="G174" s="16" t="s">
        <v>1948</v>
      </c>
      <c r="H174" s="17">
        <v>132</v>
      </c>
      <c r="I174" s="102">
        <v>2</v>
      </c>
      <c r="J174" s="121"/>
    </row>
    <row r="175" spans="1:10" ht="22.5">
      <c r="A175" s="16" t="s">
        <v>1709</v>
      </c>
      <c r="B175" s="16" t="s">
        <v>1904</v>
      </c>
      <c r="C175" s="16" t="s">
        <v>1904</v>
      </c>
      <c r="D175" s="19">
        <v>44469</v>
      </c>
      <c r="E175" s="16" t="s">
        <v>1715</v>
      </c>
      <c r="F175" s="16" t="s">
        <v>1716</v>
      </c>
      <c r="G175" s="16" t="s">
        <v>1717</v>
      </c>
      <c r="H175" s="17">
        <v>6.9</v>
      </c>
      <c r="I175" s="102">
        <v>4</v>
      </c>
      <c r="J175" s="121"/>
    </row>
    <row r="176" spans="1:10" ht="78.75">
      <c r="A176" s="16" t="s">
        <v>1709</v>
      </c>
      <c r="B176" s="16" t="s">
        <v>1904</v>
      </c>
      <c r="C176" s="16" t="s">
        <v>1949</v>
      </c>
      <c r="D176" s="19">
        <v>44470</v>
      </c>
      <c r="E176" s="16" t="s">
        <v>1950</v>
      </c>
      <c r="F176" s="16" t="s">
        <v>1813</v>
      </c>
      <c r="G176" s="16" t="s">
        <v>1814</v>
      </c>
      <c r="H176" s="17">
        <v>450</v>
      </c>
      <c r="I176" s="102">
        <v>3</v>
      </c>
      <c r="J176" s="121"/>
    </row>
    <row r="177" spans="1:10" ht="56.25">
      <c r="A177" s="16" t="s">
        <v>1709</v>
      </c>
      <c r="B177" s="16" t="s">
        <v>1951</v>
      </c>
      <c r="C177" s="16" t="s">
        <v>1952</v>
      </c>
      <c r="D177" s="19">
        <v>44470</v>
      </c>
      <c r="E177" s="16" t="s">
        <v>1953</v>
      </c>
      <c r="F177" s="16" t="s">
        <v>1954</v>
      </c>
      <c r="G177" s="16" t="s">
        <v>1955</v>
      </c>
      <c r="H177" s="17">
        <v>35.9</v>
      </c>
      <c r="I177" s="102">
        <v>3</v>
      </c>
      <c r="J177" s="121"/>
    </row>
    <row r="178" spans="1:10" ht="56.25">
      <c r="A178" s="16" t="s">
        <v>1709</v>
      </c>
      <c r="B178" s="16" t="s">
        <v>1956</v>
      </c>
      <c r="C178" s="16" t="s">
        <v>1957</v>
      </c>
      <c r="D178" s="19">
        <v>44470</v>
      </c>
      <c r="E178" s="16" t="s">
        <v>1958</v>
      </c>
      <c r="F178" s="16" t="s">
        <v>1954</v>
      </c>
      <c r="G178" s="16" t="s">
        <v>1955</v>
      </c>
      <c r="H178" s="17">
        <v>35.9</v>
      </c>
      <c r="I178" s="102">
        <v>3</v>
      </c>
      <c r="J178" s="121"/>
    </row>
    <row r="179" spans="1:10" ht="56.25">
      <c r="A179" s="16" t="s">
        <v>1709</v>
      </c>
      <c r="B179" s="16" t="s">
        <v>1959</v>
      </c>
      <c r="C179" s="16" t="s">
        <v>1960</v>
      </c>
      <c r="D179" s="19">
        <v>44470</v>
      </c>
      <c r="E179" s="16" t="s">
        <v>1961</v>
      </c>
      <c r="F179" s="16" t="s">
        <v>1962</v>
      </c>
      <c r="G179" s="16" t="s">
        <v>1963</v>
      </c>
      <c r="H179" s="17">
        <v>59</v>
      </c>
      <c r="I179" s="102">
        <v>3</v>
      </c>
      <c r="J179" s="121"/>
    </row>
    <row r="180" spans="1:10" ht="56.25">
      <c r="A180" s="16" t="s">
        <v>1709</v>
      </c>
      <c r="B180" s="16" t="s">
        <v>1964</v>
      </c>
      <c r="C180" s="16" t="s">
        <v>1965</v>
      </c>
      <c r="D180" s="19">
        <v>44470</v>
      </c>
      <c r="E180" s="16" t="s">
        <v>1966</v>
      </c>
      <c r="F180" s="16" t="s">
        <v>1962</v>
      </c>
      <c r="G180" s="16" t="s">
        <v>1963</v>
      </c>
      <c r="H180" s="17">
        <v>59</v>
      </c>
      <c r="I180" s="102">
        <v>3</v>
      </c>
      <c r="J180" s="121"/>
    </row>
    <row r="181" spans="1:10" ht="33.75">
      <c r="A181" s="16" t="s">
        <v>1709</v>
      </c>
      <c r="B181" s="16" t="s">
        <v>1967</v>
      </c>
      <c r="C181" s="16" t="s">
        <v>1968</v>
      </c>
      <c r="D181" s="19">
        <v>44470</v>
      </c>
      <c r="E181" s="16" t="s">
        <v>1969</v>
      </c>
      <c r="F181" s="16"/>
      <c r="G181" s="16" t="s">
        <v>1970</v>
      </c>
      <c r="H181" s="17">
        <v>50</v>
      </c>
      <c r="I181" s="102">
        <v>3</v>
      </c>
      <c r="J181" s="121"/>
    </row>
    <row r="182" spans="1:10" ht="33.75">
      <c r="A182" s="16" t="s">
        <v>1709</v>
      </c>
      <c r="B182" s="16" t="s">
        <v>1971</v>
      </c>
      <c r="C182" s="16" t="s">
        <v>1972</v>
      </c>
      <c r="D182" s="19">
        <v>44470</v>
      </c>
      <c r="E182" s="16" t="s">
        <v>1973</v>
      </c>
      <c r="F182" s="16"/>
      <c r="G182" s="16" t="s">
        <v>1970</v>
      </c>
      <c r="H182" s="17">
        <v>270</v>
      </c>
      <c r="I182" s="102">
        <v>3</v>
      </c>
      <c r="J182" s="121"/>
    </row>
    <row r="183" spans="1:10" ht="33.75">
      <c r="A183" s="16" t="s">
        <v>1709</v>
      </c>
      <c r="B183" s="16" t="s">
        <v>1971</v>
      </c>
      <c r="C183" s="16" t="s">
        <v>1974</v>
      </c>
      <c r="D183" s="19">
        <v>44470</v>
      </c>
      <c r="E183" s="16" t="s">
        <v>1975</v>
      </c>
      <c r="F183" s="16"/>
      <c r="G183" s="16" t="s">
        <v>1970</v>
      </c>
      <c r="H183" s="17">
        <v>780</v>
      </c>
      <c r="I183" s="102">
        <v>3</v>
      </c>
      <c r="J183" s="121"/>
    </row>
    <row r="184" spans="1:10" ht="67.5">
      <c r="A184" s="16" t="s">
        <v>1709</v>
      </c>
      <c r="B184" s="16" t="s">
        <v>1976</v>
      </c>
      <c r="C184" s="16" t="s">
        <v>1977</v>
      </c>
      <c r="D184" s="19">
        <v>44471</v>
      </c>
      <c r="E184" s="16" t="s">
        <v>1978</v>
      </c>
      <c r="F184" s="16" t="s">
        <v>1979</v>
      </c>
      <c r="G184" s="16" t="s">
        <v>1980</v>
      </c>
      <c r="H184" s="17">
        <v>75</v>
      </c>
      <c r="I184" s="102">
        <v>3</v>
      </c>
      <c r="J184" s="121"/>
    </row>
    <row r="185" spans="1:10" ht="67.5">
      <c r="A185" s="16" t="s">
        <v>1709</v>
      </c>
      <c r="B185" s="16" t="s">
        <v>1981</v>
      </c>
      <c r="C185" s="16" t="s">
        <v>1982</v>
      </c>
      <c r="D185" s="19">
        <v>44471</v>
      </c>
      <c r="E185" s="16" t="s">
        <v>1983</v>
      </c>
      <c r="F185" s="16" t="s">
        <v>1823</v>
      </c>
      <c r="G185" s="16" t="s">
        <v>1824</v>
      </c>
      <c r="H185" s="17">
        <v>62.4</v>
      </c>
      <c r="I185" s="102">
        <v>3</v>
      </c>
      <c r="J185" s="121"/>
    </row>
    <row r="186" spans="1:10" ht="67.5">
      <c r="A186" s="16" t="s">
        <v>1709</v>
      </c>
      <c r="B186" s="16" t="s">
        <v>1984</v>
      </c>
      <c r="C186" s="16" t="s">
        <v>1985</v>
      </c>
      <c r="D186" s="19">
        <v>44471</v>
      </c>
      <c r="E186" s="16" t="s">
        <v>1986</v>
      </c>
      <c r="F186" s="16" t="s">
        <v>1733</v>
      </c>
      <c r="G186" s="16" t="s">
        <v>1987</v>
      </c>
      <c r="H186" s="17">
        <v>22.22</v>
      </c>
      <c r="I186" s="102">
        <v>3</v>
      </c>
      <c r="J186" s="121"/>
    </row>
    <row r="187" spans="1:10" ht="67.5">
      <c r="A187" s="16" t="s">
        <v>1709</v>
      </c>
      <c r="B187" s="16" t="s">
        <v>1988</v>
      </c>
      <c r="C187" s="16" t="s">
        <v>1989</v>
      </c>
      <c r="D187" s="19">
        <v>44471</v>
      </c>
      <c r="E187" s="16" t="s">
        <v>1986</v>
      </c>
      <c r="F187" s="16" t="s">
        <v>1790</v>
      </c>
      <c r="G187" s="16" t="s">
        <v>1791</v>
      </c>
      <c r="H187" s="17">
        <v>318.91000000000003</v>
      </c>
      <c r="I187" s="102">
        <v>3</v>
      </c>
      <c r="J187" s="121"/>
    </row>
    <row r="188" spans="1:10" ht="45">
      <c r="A188" s="16" t="s">
        <v>1709</v>
      </c>
      <c r="B188" s="16" t="s">
        <v>1990</v>
      </c>
      <c r="C188" s="16" t="s">
        <v>1991</v>
      </c>
      <c r="D188" s="19">
        <v>44475</v>
      </c>
      <c r="E188" s="16" t="s">
        <v>1992</v>
      </c>
      <c r="F188" s="16" t="s">
        <v>1805</v>
      </c>
      <c r="G188" s="16" t="s">
        <v>1993</v>
      </c>
      <c r="H188" s="17">
        <v>3550</v>
      </c>
      <c r="I188" s="102">
        <v>3</v>
      </c>
      <c r="J188" s="121"/>
    </row>
    <row r="189" spans="1:10" ht="67.5">
      <c r="A189" s="16" t="s">
        <v>1709</v>
      </c>
      <c r="B189" s="16" t="s">
        <v>1994</v>
      </c>
      <c r="C189" s="16" t="s">
        <v>1995</v>
      </c>
      <c r="D189" s="19">
        <v>44841</v>
      </c>
      <c r="E189" s="16" t="s">
        <v>1996</v>
      </c>
      <c r="F189" s="16" t="s">
        <v>1805</v>
      </c>
      <c r="G189" s="16" t="s">
        <v>1997</v>
      </c>
      <c r="H189" s="17">
        <v>135</v>
      </c>
      <c r="I189" s="102">
        <v>3</v>
      </c>
      <c r="J189" s="121"/>
    </row>
    <row r="190" spans="1:10" ht="67.5">
      <c r="A190" s="16" t="s">
        <v>1709</v>
      </c>
      <c r="B190" s="16" t="s">
        <v>1971</v>
      </c>
      <c r="C190" s="16" t="s">
        <v>1998</v>
      </c>
      <c r="D190" s="19">
        <v>44487</v>
      </c>
      <c r="E190" s="16" t="s">
        <v>1999</v>
      </c>
      <c r="F190" s="16" t="s">
        <v>1805</v>
      </c>
      <c r="G190" s="16" t="s">
        <v>1806</v>
      </c>
      <c r="H190" s="17">
        <v>250</v>
      </c>
      <c r="I190" s="102">
        <v>3</v>
      </c>
      <c r="J190" s="121"/>
    </row>
    <row r="191" spans="1:10" ht="22.5">
      <c r="A191" s="16" t="s">
        <v>1709</v>
      </c>
      <c r="B191" s="16" t="s">
        <v>1971</v>
      </c>
      <c r="C191" s="16" t="s">
        <v>2000</v>
      </c>
      <c r="D191" s="19">
        <v>44489</v>
      </c>
      <c r="E191" s="16" t="s">
        <v>2001</v>
      </c>
      <c r="F191" s="16" t="s">
        <v>2002</v>
      </c>
      <c r="G191" s="16" t="s">
        <v>2003</v>
      </c>
      <c r="H191" s="17">
        <v>2000</v>
      </c>
      <c r="I191" s="102">
        <v>2</v>
      </c>
      <c r="J191" s="121"/>
    </row>
    <row r="192" spans="1:10" ht="22.5">
      <c r="A192" s="16" t="s">
        <v>1709</v>
      </c>
      <c r="B192" s="16" t="s">
        <v>1971</v>
      </c>
      <c r="C192" s="16" t="s">
        <v>1971</v>
      </c>
      <c r="D192" s="19">
        <v>44497</v>
      </c>
      <c r="E192" s="16" t="s">
        <v>1715</v>
      </c>
      <c r="F192" s="16" t="s">
        <v>1716</v>
      </c>
      <c r="G192" s="16" t="s">
        <v>1717</v>
      </c>
      <c r="H192" s="17">
        <v>6.9</v>
      </c>
      <c r="I192" s="102">
        <v>4</v>
      </c>
      <c r="J192" s="121"/>
    </row>
    <row r="193" spans="1:10" ht="22.5">
      <c r="A193" s="16" t="s">
        <v>1709</v>
      </c>
      <c r="B193" s="16" t="s">
        <v>2004</v>
      </c>
      <c r="C193" s="16" t="s">
        <v>2004</v>
      </c>
      <c r="D193" s="19">
        <v>44530</v>
      </c>
      <c r="E193" s="16" t="s">
        <v>1715</v>
      </c>
      <c r="F193" s="16" t="s">
        <v>1716</v>
      </c>
      <c r="G193" s="16" t="s">
        <v>1717</v>
      </c>
      <c r="H193" s="17">
        <v>6.9</v>
      </c>
      <c r="I193" s="102">
        <v>4</v>
      </c>
      <c r="J193" s="121"/>
    </row>
    <row r="194" spans="1:10" ht="22.5">
      <c r="A194" s="16" t="s">
        <v>1709</v>
      </c>
      <c r="B194" s="16" t="s">
        <v>2005</v>
      </c>
      <c r="C194" s="16" t="s">
        <v>2005</v>
      </c>
      <c r="D194" s="19">
        <v>44560</v>
      </c>
      <c r="E194" s="16" t="s">
        <v>1715</v>
      </c>
      <c r="F194" s="16" t="s">
        <v>1716</v>
      </c>
      <c r="G194" s="16" t="s">
        <v>1717</v>
      </c>
      <c r="H194" s="17">
        <v>6.9</v>
      </c>
      <c r="I194" s="102">
        <v>4</v>
      </c>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109 E111:E5000">
      <formula1>$E$96:$E$99</formula1>
    </dataValidation>
    <dataValidation type="list" allowBlank="1" showInputMessage="1" showErrorMessage="1" sqref="A107:A5000">
      <formula1>OFFSET($A$1,0,0,$B$3,1)</formula1>
    </dataValidation>
    <dataValidation allowBlank="1" sqref="F107:F109 F111:F5000"/>
    <dataValidation type="list" allowBlank="1" showInputMessage="1" showErrorMessage="1" errorTitle="Chyba !" error="zadajte (vyberte zo zoznamu) platný analytický kód podľa nápovedy k bunke I104" sqref="I107:I109 I111: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legacyDrawing r:id="rId1"/>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42578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79" t="s">
        <v>1360</v>
      </c>
      <c r="B1" s="379"/>
      <c r="C1" s="379"/>
      <c r="D1" s="379"/>
      <c r="E1" s="379"/>
      <c r="F1" s="379"/>
      <c r="G1" s="379"/>
      <c r="H1" s="379"/>
      <c r="I1" s="379"/>
    </row>
    <row r="2" spans="1:26" ht="7.5" customHeight="1">
      <c r="C2" s="9"/>
      <c r="D2" s="9"/>
      <c r="E2" s="9"/>
      <c r="F2" s="9"/>
      <c r="G2" s="9"/>
      <c r="H2" s="9"/>
      <c r="I2" s="9"/>
    </row>
    <row r="3" spans="1:26" s="10" customFormat="1" ht="26.1" customHeight="1">
      <c r="B3" s="196" t="s">
        <v>510</v>
      </c>
      <c r="C3" s="380" t="str">
        <f>INDEX(Adr!B2:B141,Doklady!B102)</f>
        <v>Slovenská asociácia korfbalu</v>
      </c>
      <c r="D3" s="380"/>
      <c r="E3" s="380"/>
      <c r="F3" s="380"/>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31940668</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Makovického 6/2,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81" t="s">
        <v>797</v>
      </c>
      <c r="F9" s="382"/>
      <c r="J9" s="9"/>
      <c r="L9" s="149"/>
      <c r="M9" s="149"/>
      <c r="N9" s="149"/>
      <c r="O9" s="149"/>
      <c r="P9" s="149"/>
      <c r="Q9" s="149"/>
      <c r="R9" s="149"/>
      <c r="S9" s="149"/>
    </row>
    <row r="10" spans="1:26" ht="18">
      <c r="A10" s="94" t="s">
        <v>7</v>
      </c>
      <c r="B10" s="95" t="s">
        <v>971</v>
      </c>
      <c r="C10" s="157">
        <f>SUMIF(FP!J:J,Doklady!$B$1&amp;A10,FP!D:D)</f>
        <v>0</v>
      </c>
      <c r="D10" s="157">
        <f>C10-E10</f>
        <v>0</v>
      </c>
      <c r="E10" s="371">
        <f>SUMIF(K:K,A10,I:I)</f>
        <v>0</v>
      </c>
      <c r="F10" s="372"/>
      <c r="J10" s="9"/>
      <c r="L10" s="151" t="s">
        <v>779</v>
      </c>
      <c r="M10" s="149"/>
      <c r="N10" s="149"/>
      <c r="O10" s="149"/>
      <c r="P10" s="149"/>
      <c r="Q10" s="149"/>
      <c r="R10" s="149"/>
      <c r="S10" s="149"/>
    </row>
    <row r="11" spans="1:26" ht="18">
      <c r="A11" s="94" t="s">
        <v>6</v>
      </c>
      <c r="B11" s="95" t="s">
        <v>200</v>
      </c>
      <c r="C11" s="157">
        <f>SUMIF(FP!J:J,Doklady!$B$1&amp;A11,FP!D:D)</f>
        <v>30408</v>
      </c>
      <c r="D11" s="157">
        <f>+C11-E11</f>
        <v>23911.780000000002</v>
      </c>
      <c r="E11" s="383">
        <f>+I39-I42+I44-I47</f>
        <v>6496.2199999999975</v>
      </c>
      <c r="F11" s="384"/>
      <c r="J11" s="213"/>
      <c r="L11" s="197" t="str">
        <f>L41</f>
        <v>a - korfbal - bežné transfery</v>
      </c>
      <c r="M11" s="149"/>
      <c r="N11" s="149"/>
      <c r="O11" s="149"/>
      <c r="P11" s="149"/>
      <c r="Q11" s="149"/>
      <c r="R11" s="149"/>
      <c r="S11" s="149"/>
    </row>
    <row r="12" spans="1:26" ht="18">
      <c r="A12" s="94" t="s">
        <v>10</v>
      </c>
      <c r="B12" s="95" t="s">
        <v>201</v>
      </c>
      <c r="C12" s="157">
        <f>SUMIF(FP!J:J,Doklady!$B$1&amp;A12,FP!D:D)</f>
        <v>0</v>
      </c>
      <c r="D12" s="157">
        <f>C12-E12</f>
        <v>0</v>
      </c>
      <c r="E12" s="371">
        <f>SUMIF(K:K,A12,I:I)</f>
        <v>0</v>
      </c>
      <c r="F12" s="372"/>
      <c r="J12" s="214"/>
      <c r="L12" s="197" t="str">
        <f>L42</f>
        <v>a - korfbal - kapitálové transfery</v>
      </c>
      <c r="N12" s="149"/>
      <c r="O12" s="149"/>
      <c r="P12" s="149"/>
      <c r="Q12" s="149"/>
      <c r="R12" s="149"/>
      <c r="S12" s="149"/>
    </row>
    <row r="13" spans="1:26" ht="18">
      <c r="A13" s="94" t="s">
        <v>9</v>
      </c>
      <c r="B13" s="95" t="s">
        <v>202</v>
      </c>
      <c r="C13" s="157">
        <f>SUMIF(FP!J:J,Doklady!$B$1&amp;A13,FP!D:D)</f>
        <v>0</v>
      </c>
      <c r="D13" s="157">
        <f>C13-E13</f>
        <v>0</v>
      </c>
      <c r="E13" s="371">
        <f>SUMIF(K:K,A13,I:I)</f>
        <v>0</v>
      </c>
      <c r="F13" s="372"/>
      <c r="J13" s="9"/>
      <c r="L13" s="197">
        <f>L46</f>
        <v>2</v>
      </c>
      <c r="N13" s="149"/>
      <c r="O13" s="149"/>
      <c r="P13" s="149"/>
      <c r="Q13" s="149"/>
      <c r="R13" s="149"/>
      <c r="S13" s="149"/>
    </row>
    <row r="14" spans="1:26" ht="18.75" thickBot="1">
      <c r="A14" s="94" t="s">
        <v>12</v>
      </c>
      <c r="B14" s="95" t="s">
        <v>768</v>
      </c>
      <c r="C14" s="157">
        <f>SUMIF(FP!J:J,Doklady!$B$1&amp;A14,FP!D:D)</f>
        <v>0</v>
      </c>
      <c r="D14" s="157">
        <f>C14-E14</f>
        <v>0</v>
      </c>
      <c r="E14" s="385">
        <f>SUMIF(K:K,A14,I:I)</f>
        <v>0</v>
      </c>
      <c r="F14" s="386"/>
      <c r="J14" s="9"/>
      <c r="L14" s="197" t="str">
        <f>L47</f>
        <v>2</v>
      </c>
      <c r="N14" s="149"/>
      <c r="O14" s="149"/>
      <c r="P14" s="149"/>
      <c r="Q14" s="149"/>
      <c r="R14" s="149"/>
      <c r="S14" s="149"/>
    </row>
    <row r="15" spans="1:26" ht="5.25" customHeight="1" thickTop="1">
      <c r="I15" s="10"/>
    </row>
    <row r="16" spans="1:26" s="10" customFormat="1" ht="12.75">
      <c r="A16" s="148" t="s">
        <v>3</v>
      </c>
      <c r="B16" s="367" t="s">
        <v>789</v>
      </c>
      <c r="C16" s="368"/>
      <c r="D16" s="368"/>
      <c r="E16" s="368"/>
      <c r="F16" s="368"/>
      <c r="G16" s="368"/>
      <c r="H16" s="369"/>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0" t="s">
        <v>952</v>
      </c>
      <c r="C17" s="370"/>
      <c r="D17" s="370"/>
      <c r="E17" s="370"/>
      <c r="F17" s="370"/>
      <c r="G17" s="370"/>
      <c r="H17" s="370"/>
      <c r="I17" s="98">
        <f>SUMIF(FP!I:I,Doklady!$B$1&amp;A17,FP!D:D)</f>
        <v>30408</v>
      </c>
      <c r="T17" s="115"/>
    </row>
    <row r="18" spans="1:20" ht="12.75" customHeight="1">
      <c r="A18" s="171" t="s">
        <v>205</v>
      </c>
      <c r="B18" s="370" t="s">
        <v>988</v>
      </c>
      <c r="C18" s="370"/>
      <c r="D18" s="370"/>
      <c r="E18" s="370"/>
      <c r="F18" s="370"/>
      <c r="G18" s="370"/>
      <c r="H18" s="370"/>
      <c r="I18" s="98">
        <f>SUMIF(FP!I:I,Doklady!$B$1&amp;A18,FP!D:D)</f>
        <v>0</v>
      </c>
    </row>
    <row r="19" spans="1:20" ht="12.75" customHeight="1">
      <c r="A19" s="146" t="s">
        <v>206</v>
      </c>
      <c r="B19" s="370" t="s">
        <v>954</v>
      </c>
      <c r="C19" s="370"/>
      <c r="D19" s="370"/>
      <c r="E19" s="370"/>
      <c r="F19" s="370"/>
      <c r="G19" s="370"/>
      <c r="H19" s="370"/>
      <c r="I19" s="98">
        <f>SUMIF(FP!I:I,Doklady!$B$1&amp;A19,FP!D:D)</f>
        <v>0</v>
      </c>
    </row>
    <row r="20" spans="1:20">
      <c r="A20" s="171" t="s">
        <v>207</v>
      </c>
      <c r="B20" s="364" t="s">
        <v>953</v>
      </c>
      <c r="C20" s="365"/>
      <c r="D20" s="365"/>
      <c r="E20" s="365"/>
      <c r="F20" s="365"/>
      <c r="G20" s="365"/>
      <c r="H20" s="366"/>
      <c r="I20" s="98">
        <f>SUMIF(FP!I:I,Doklady!$B$1&amp;A20,FP!D:D)</f>
        <v>0</v>
      </c>
      <c r="T20" s="115"/>
    </row>
    <row r="21" spans="1:20">
      <c r="A21" s="146" t="s">
        <v>208</v>
      </c>
      <c r="B21" s="364" t="s">
        <v>955</v>
      </c>
      <c r="C21" s="365"/>
      <c r="D21" s="365"/>
      <c r="E21" s="365"/>
      <c r="F21" s="365"/>
      <c r="G21" s="365"/>
      <c r="H21" s="366"/>
      <c r="I21" s="98">
        <f>SUMIF(FP!I:I,Doklady!$B$1&amp;A21,FP!D:D)</f>
        <v>0</v>
      </c>
      <c r="T21" s="115"/>
    </row>
    <row r="22" spans="1:20">
      <c r="A22" s="171" t="s">
        <v>209</v>
      </c>
      <c r="B22" s="364" t="s">
        <v>1361</v>
      </c>
      <c r="C22" s="365"/>
      <c r="D22" s="365"/>
      <c r="E22" s="365"/>
      <c r="F22" s="365"/>
      <c r="G22" s="365"/>
      <c r="H22" s="366"/>
      <c r="I22" s="98">
        <f>SUMIF(FP!I:I,Doklady!$B$1&amp;A22,FP!D:D)</f>
        <v>0</v>
      </c>
      <c r="T22" s="115"/>
    </row>
    <row r="23" spans="1:20">
      <c r="A23" s="146" t="s">
        <v>210</v>
      </c>
      <c r="B23" s="364" t="s">
        <v>1149</v>
      </c>
      <c r="C23" s="365"/>
      <c r="D23" s="365"/>
      <c r="E23" s="365"/>
      <c r="F23" s="365"/>
      <c r="G23" s="365"/>
      <c r="H23" s="366"/>
      <c r="I23" s="98">
        <f>SUMIF(FP!I:I,Doklady!$B$1&amp;A23,FP!D:D)</f>
        <v>0</v>
      </c>
      <c r="T23" s="115"/>
    </row>
    <row r="24" spans="1:20">
      <c r="A24" s="171" t="s">
        <v>211</v>
      </c>
      <c r="B24" s="364" t="s">
        <v>1150</v>
      </c>
      <c r="C24" s="365"/>
      <c r="D24" s="365"/>
      <c r="E24" s="365"/>
      <c r="F24" s="365"/>
      <c r="G24" s="365"/>
      <c r="H24" s="366"/>
      <c r="I24" s="98">
        <f>SUMIF(FP!I:I,Doklady!$B$1&amp;A24,FP!D:D)</f>
        <v>0</v>
      </c>
      <c r="T24" s="115"/>
    </row>
    <row r="25" spans="1:20">
      <c r="A25" s="146" t="s">
        <v>212</v>
      </c>
      <c r="B25" s="364" t="s">
        <v>1362</v>
      </c>
      <c r="C25" s="365"/>
      <c r="D25" s="365"/>
      <c r="E25" s="365"/>
      <c r="F25" s="365"/>
      <c r="G25" s="365"/>
      <c r="H25" s="366"/>
      <c r="I25" s="98">
        <f>SUMIF(FP!I:I,Doklady!$B$1&amp;A25,FP!D:D)</f>
        <v>0</v>
      </c>
      <c r="T25" s="115"/>
    </row>
    <row r="26" spans="1:20">
      <c r="A26" s="171" t="s">
        <v>213</v>
      </c>
      <c r="B26" s="364" t="s">
        <v>1152</v>
      </c>
      <c r="C26" s="365"/>
      <c r="D26" s="365"/>
      <c r="E26" s="365"/>
      <c r="F26" s="365"/>
      <c r="G26" s="365"/>
      <c r="H26" s="366"/>
      <c r="I26" s="98">
        <f>SUMIF(FP!I:I,Doklady!$B$1&amp;A26,FP!D:D)</f>
        <v>0</v>
      </c>
      <c r="T26" s="115"/>
    </row>
    <row r="27" spans="1:20">
      <c r="A27" s="146" t="s">
        <v>214</v>
      </c>
      <c r="B27" s="364" t="s">
        <v>1153</v>
      </c>
      <c r="C27" s="365"/>
      <c r="D27" s="365"/>
      <c r="E27" s="365"/>
      <c r="F27" s="365"/>
      <c r="G27" s="365"/>
      <c r="H27" s="366"/>
      <c r="I27" s="98">
        <f>SUMIF(FP!I:I,Doklady!$B$1&amp;A27,FP!D:D)</f>
        <v>0</v>
      </c>
      <c r="T27" s="115"/>
    </row>
    <row r="28" spans="1:20">
      <c r="A28" s="171" t="s">
        <v>215</v>
      </c>
      <c r="B28" s="364" t="s">
        <v>1154</v>
      </c>
      <c r="C28" s="365"/>
      <c r="D28" s="365"/>
      <c r="E28" s="365"/>
      <c r="F28" s="365"/>
      <c r="G28" s="365"/>
      <c r="H28" s="366"/>
      <c r="I28" s="98">
        <f>SUMIF(FP!I:I,Doklady!$B$1&amp;A28,FP!D:D)</f>
        <v>0</v>
      </c>
      <c r="T28" s="115"/>
    </row>
    <row r="29" spans="1:20">
      <c r="A29" s="146" t="s">
        <v>216</v>
      </c>
      <c r="B29" s="376" t="s">
        <v>1421</v>
      </c>
      <c r="C29" s="377"/>
      <c r="D29" s="377"/>
      <c r="E29" s="377"/>
      <c r="F29" s="377"/>
      <c r="G29" s="377"/>
      <c r="H29" s="378"/>
      <c r="I29" s="98">
        <f>SUMIF(FP!I:I,Doklady!$B$1&amp;A29,FP!D:D)</f>
        <v>0</v>
      </c>
      <c r="T29" s="115"/>
    </row>
    <row r="30" spans="1:20">
      <c r="A30" s="171" t="s">
        <v>217</v>
      </c>
      <c r="B30" s="359" t="s">
        <v>1020</v>
      </c>
      <c r="C30" s="360"/>
      <c r="D30" s="360"/>
      <c r="E30" s="360"/>
      <c r="F30" s="360"/>
      <c r="G30" s="360"/>
      <c r="H30" s="361"/>
      <c r="I30" s="98">
        <f>SUMIF(FP!I:I,Doklady!$B$1&amp;A30,FP!D:D)</f>
        <v>0</v>
      </c>
      <c r="T30" s="115"/>
    </row>
    <row r="31" spans="1:20" ht="11.25" customHeight="1">
      <c r="A31" s="146" t="s">
        <v>218</v>
      </c>
      <c r="B31" s="359" t="s">
        <v>1422</v>
      </c>
      <c r="C31" s="360"/>
      <c r="D31" s="360"/>
      <c r="E31" s="360"/>
      <c r="F31" s="360"/>
      <c r="G31" s="360"/>
      <c r="H31" s="361"/>
      <c r="I31" s="98">
        <f>SUMIF(FP!I:I,Doklady!$B$1&amp;A31,FP!D:D)</f>
        <v>0</v>
      </c>
      <c r="T31" s="115"/>
    </row>
    <row r="32" spans="1:20">
      <c r="A32" s="171" t="s">
        <v>219</v>
      </c>
      <c r="B32" s="359" t="s">
        <v>1157</v>
      </c>
      <c r="C32" s="360"/>
      <c r="D32" s="360"/>
      <c r="E32" s="360"/>
      <c r="F32" s="360"/>
      <c r="G32" s="360"/>
      <c r="H32" s="361"/>
      <c r="I32" s="98">
        <f>SUMIF(FP!I:I,Doklady!$B$1&amp;A32,FP!D:D)</f>
        <v>0</v>
      </c>
      <c r="T32" s="115"/>
    </row>
    <row r="33" spans="1:21" ht="11.25" hidden="1" customHeight="1">
      <c r="A33" s="146" t="s">
        <v>220</v>
      </c>
      <c r="B33" s="359"/>
      <c r="C33" s="360"/>
      <c r="D33" s="360"/>
      <c r="E33" s="360"/>
      <c r="F33" s="360"/>
      <c r="G33" s="360"/>
      <c r="H33" s="361"/>
      <c r="I33" s="98">
        <f>SUMIF(FP!I:I,Doklady!$B$1&amp;A33,FP!D:D)</f>
        <v>0</v>
      </c>
      <c r="T33" s="115"/>
    </row>
    <row r="34" spans="1:21" hidden="1">
      <c r="A34" s="171" t="s">
        <v>221</v>
      </c>
      <c r="B34" s="362"/>
      <c r="C34" s="362"/>
      <c r="D34" s="362"/>
      <c r="E34" s="362"/>
      <c r="F34" s="362"/>
      <c r="G34" s="362"/>
      <c r="H34" s="362"/>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korfbal</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6081.6</v>
      </c>
      <c r="G39" s="104">
        <f>+MAX(I39-C39-D39-E39-F39-H39,0)</f>
        <v>24326.400000000001</v>
      </c>
      <c r="H39" s="104">
        <f>+IFERROR(VLOOKUP(K40&amp;" - kapitálové transfery",B$53:C$90,2,0),0)</f>
        <v>0</v>
      </c>
      <c r="I39" s="98">
        <f>SUMIF(FP!K:K,K40,FP!D:D)</f>
        <v>30408</v>
      </c>
      <c r="L39" s="112">
        <f>COUNTIF(FP!N:N,Doklady!B1&amp;"aK")</f>
        <v>0</v>
      </c>
      <c r="T39" s="115"/>
    </row>
    <row r="40" spans="1:21">
      <c r="A40" s="146" t="s">
        <v>204</v>
      </c>
      <c r="B40" s="147" t="s">
        <v>788</v>
      </c>
      <c r="C40" s="104">
        <f>DSUM(Doklady!A103:I10000,"GGG",Spolu!L40:M42)</f>
        <v>7035.6</v>
      </c>
      <c r="D40" s="104">
        <f>DSUM(Doklady!A103:I10000,"GGG",Spolu!N40:O42)</f>
        <v>7718.1100000000006</v>
      </c>
      <c r="E40" s="104">
        <f>DSUM(Doklady!A103:I10000,"GGG",Spolu!P40:Q42)</f>
        <v>9071.369999999999</v>
      </c>
      <c r="F40" s="104">
        <f>DSUM(Doklady!A103:I10000,"GGG",Spolu!R40:S42)</f>
        <v>86.700000000000017</v>
      </c>
      <c r="G40" s="104">
        <f>DSUM(Doklady!A103:I10000,"GGG",Spolu!T40:U42)-H40</f>
        <v>0</v>
      </c>
      <c r="H40" s="104">
        <f>+IFERROR(VLOOKUP(K40&amp;" - kapitálové transfery",B$53:D$90,3,0),0)</f>
        <v>0</v>
      </c>
      <c r="I40" s="98">
        <f>+C40+D40+E40+F40+G40+H40</f>
        <v>23911.780000000002</v>
      </c>
      <c r="J40" s="277" t="str">
        <f>+K45</f>
        <v>.</v>
      </c>
      <c r="K40" s="279" t="str">
        <f>IF(L38&gt;0,INDEX(FP!K:K,Doklady!B2),".")</f>
        <v>korfbal</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0</v>
      </c>
      <c r="I41" s="155">
        <f>+I39-I42</f>
        <v>6496.2199999999975</v>
      </c>
      <c r="J41" s="278">
        <f>+K46</f>
        <v>0</v>
      </c>
      <c r="K41" s="280">
        <f>+I41-H41</f>
        <v>6496.2199999999975</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204</v>
      </c>
      <c r="B42" s="147" t="s">
        <v>1147</v>
      </c>
      <c r="C42" s="98">
        <f>+C40</f>
        <v>7035.6</v>
      </c>
      <c r="D42" s="274">
        <f>+D40</f>
        <v>7718.1100000000006</v>
      </c>
      <c r="E42" s="274">
        <f>+E40</f>
        <v>9071.369999999999</v>
      </c>
      <c r="F42" s="274">
        <f>+MIN(F39:F40)</f>
        <v>86.700000000000017</v>
      </c>
      <c r="G42" s="274">
        <f>+MIN(G39+MAX(F39-F40,0)-MAX(E40-E39,0)-MAX(D40-D39,0)-MAX(C40-C39,0),G40)</f>
        <v>0</v>
      </c>
      <c r="H42" s="274">
        <f>+MIN(H39:H40)</f>
        <v>0</v>
      </c>
      <c r="I42" s="98">
        <f>+C42+D42+E42+MIN(F39:F40)+G42+H42</f>
        <v>23911.780000000002</v>
      </c>
      <c r="J42" s="278">
        <f>+K47</f>
        <v>0</v>
      </c>
      <c r="K42" s="280">
        <f>+I42-H42</f>
        <v>23911.780000000002</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74"/>
      <c r="B50" s="375"/>
      <c r="C50" s="375"/>
      <c r="D50" s="375"/>
      <c r="E50" s="375"/>
      <c r="F50" s="375"/>
      <c r="G50" s="375"/>
      <c r="H50" s="375"/>
      <c r="I50" s="375"/>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korfbal - bežné transfery</v>
      </c>
      <c r="C53" s="98">
        <f>IF(A53&lt;&gt;"",INDEX(FP!D:D,Doklady!B$2+(ROW()-53)),"")</f>
        <v>30408</v>
      </c>
      <c r="D53" s="98">
        <f>IF(A53&lt;&gt;"",Doklady!H1-Doklady!I1,"")</f>
        <v>23911.780000000002</v>
      </c>
      <c r="E53" s="98">
        <f>IF(A53&lt;&gt;"",MIN(D53,C53)*Doklady!C1/(1-Doklady!C1),"")</f>
        <v>0</v>
      </c>
      <c r="F53" s="96">
        <f>IF(A53&lt;&gt;"",Doklady!I1,"")</f>
        <v>0</v>
      </c>
      <c r="G53" s="98">
        <f t="shared" ref="G53:G84" si="0">+IFERROR(HLOOKUP(IF(RIGHT(B53,15)="bežné transfery",LEFT(B53,LEN(B53)-18),0),$J$40:$K$42,3,0),MIN(C53,D53))</f>
        <v>23911.780000000002</v>
      </c>
      <c r="H53" s="96"/>
      <c r="I53" s="98">
        <f>IF(A53&lt;&gt;"",MAX(IF(G53&lt;C53,C53-G53,0)+IF(F53&lt;E53,E53-F53,0),0),0)</f>
        <v>6496.2199999999975</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30408</v>
      </c>
      <c r="D118" s="290">
        <f t="shared" ref="D118:I118" si="5">SUM(D53:D117)</f>
        <v>23911.780000000002</v>
      </c>
      <c r="E118" s="290">
        <f t="shared" si="5"/>
        <v>0</v>
      </c>
      <c r="F118" s="290">
        <f t="shared" si="5"/>
        <v>0</v>
      </c>
      <c r="G118" s="290">
        <f t="shared" si="5"/>
        <v>23911.780000000002</v>
      </c>
      <c r="H118" s="290">
        <f t="shared" si="5"/>
        <v>0</v>
      </c>
      <c r="I118" s="290">
        <f t="shared" si="5"/>
        <v>6496.2199999999975</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63"/>
      <c r="E128" s="363"/>
      <c r="F128" s="363"/>
      <c r="G128" s="363"/>
      <c r="H128" s="363"/>
      <c r="I128" s="363"/>
      <c r="J128" s="113"/>
    </row>
    <row r="129" spans="1:10" ht="68.25" customHeight="1">
      <c r="A129" s="10"/>
      <c r="B129" s="269" t="s">
        <v>1116</v>
      </c>
      <c r="C129" s="270"/>
      <c r="D129" s="373" t="s">
        <v>1117</v>
      </c>
      <c r="E129" s="373"/>
      <c r="F129" s="373"/>
      <c r="G129" s="373"/>
      <c r="H129" s="373"/>
      <c r="I129" s="373"/>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ColWidth="9.140625" defaultRowHeight="11.25"/>
  <cols>
    <col min="1" max="1" width="9.42578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42578125" style="217" bestFit="1" customWidth="1"/>
    <col min="9" max="9" width="18.7109375" style="217" customWidth="1"/>
    <col min="10" max="10" width="14.42578125" style="217" bestFit="1" customWidth="1"/>
    <col min="11" max="11" width="16.7109375" style="217" bestFit="1" customWidth="1"/>
    <col min="12" max="12" width="12.42578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ColWidth="9.140625"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42578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ColWidth="8.85546875" defaultRowHeight="12.75"/>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843</v>
      </c>
      <c r="B12" s="391"/>
      <c r="C12" s="391"/>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92"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2"/>
      <c r="C14" s="392"/>
      <c r="F14" s="177"/>
      <c r="N14" s="173" t="str">
        <f t="shared" si="0"/>
        <v>n - organizovanie významnej súťaže podľa § 55 ods. 1 písm. b)</v>
      </c>
      <c r="O14" s="173" t="s">
        <v>217</v>
      </c>
      <c r="P14" s="173" t="s">
        <v>1020</v>
      </c>
    </row>
    <row r="15" spans="1:16" ht="32.1" customHeight="1">
      <c r="A15" s="175" t="s">
        <v>827</v>
      </c>
      <c r="B15" s="393" t="s">
        <v>1429</v>
      </c>
      <c r="C15" s="394"/>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31940668</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7" t="s">
        <v>844</v>
      </c>
      <c r="C22" s="387"/>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2021-03-01T14:02:25Z</cp:lastPrinted>
  <dcterms:created xsi:type="dcterms:W3CDTF">2017-02-20T06:20:12Z</dcterms:created>
  <dcterms:modified xsi:type="dcterms:W3CDTF">2022-10-26T19:41:54Z</dcterms:modified>
</cp:coreProperties>
</file>